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/>
  <xr:revisionPtr revIDLastSave="0" documentId="8_{1CD1BD56-194D-49BF-BEB0-CADFD05D64D2}" xr6:coauthVersionLast="47" xr6:coauthVersionMax="47" xr10:uidLastSave="{00000000-0000-0000-0000-000000000000}"/>
  <bookViews>
    <workbookView xWindow="-120" yWindow="-120" windowWidth="57840" windowHeight="23640" tabRatio="831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 1 - Segment reporting" sheetId="37" r:id="rId6"/>
    <sheet name="Note 2 - Revenues" sheetId="19" r:id="rId7"/>
    <sheet name="Notes 3 -&gt;" sheetId="1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6" l="1"/>
  <c r="K19" i="16"/>
  <c r="I19" i="16"/>
  <c r="G19" i="16"/>
  <c r="E19" i="16"/>
  <c r="O24" i="17"/>
  <c r="K22" i="11"/>
  <c r="I22" i="11"/>
  <c r="I279" i="18"/>
  <c r="I26" i="16" l="1"/>
  <c r="I32" i="16"/>
  <c r="I31" i="16"/>
  <c r="I28" i="16"/>
  <c r="I27" i="16"/>
  <c r="I22" i="16"/>
  <c r="I21" i="16"/>
  <c r="I34" i="16" l="1"/>
  <c r="O35" i="17" l="1"/>
  <c r="G39" i="17" l="1"/>
  <c r="O38" i="17"/>
  <c r="O37" i="17"/>
  <c r="E19" i="17" l="1"/>
  <c r="E24" i="17" s="1"/>
  <c r="G39" i="11" s="1"/>
  <c r="O23" i="17"/>
  <c r="O22" i="17"/>
  <c r="E34" i="16" l="1"/>
  <c r="G19" i="17" l="1"/>
  <c r="G24" i="17" s="1"/>
  <c r="I19" i="17"/>
  <c r="I24" i="17" s="1"/>
  <c r="K19" i="17"/>
  <c r="M19" i="17"/>
  <c r="O18" i="17"/>
  <c r="O17" i="17"/>
  <c r="O16" i="17"/>
  <c r="C186" i="18" l="1"/>
  <c r="G40" i="11" l="1"/>
  <c r="O11" i="17" l="1"/>
  <c r="O14" i="17" l="1"/>
  <c r="O15" i="17" l="1"/>
  <c r="G41" i="11"/>
  <c r="G42" i="11" l="1"/>
  <c r="M32" i="17" l="1"/>
  <c r="K32" i="17"/>
  <c r="I32" i="17"/>
  <c r="I39" i="17" s="1"/>
  <c r="E32" i="17"/>
  <c r="E39" i="17" s="1"/>
  <c r="O36" i="17"/>
  <c r="O32" i="17" l="1"/>
  <c r="M24" i="17" l="1"/>
  <c r="K207" i="18" l="1"/>
  <c r="K226" i="18" s="1"/>
  <c r="K93" i="18" l="1"/>
  <c r="C32" i="17" l="1"/>
  <c r="N57" i="18" l="1"/>
  <c r="N81" i="18" l="1"/>
  <c r="I36" i="16"/>
  <c r="K42" i="11"/>
  <c r="N125" i="18"/>
  <c r="I47" i="37"/>
  <c r="I45" i="37"/>
  <c r="I46" i="37"/>
  <c r="N292" i="18"/>
  <c r="N111" i="18"/>
  <c r="N279" i="18"/>
  <c r="N93" i="18"/>
  <c r="N149" i="18"/>
  <c r="N151" i="18" s="1"/>
  <c r="K31" i="19"/>
  <c r="L31" i="19"/>
  <c r="I41" i="37"/>
  <c r="N53" i="18"/>
  <c r="N32" i="18"/>
  <c r="N36" i="18" s="1"/>
  <c r="N305" i="18" l="1"/>
  <c r="F48" i="37"/>
  <c r="I43" i="37"/>
  <c r="I44" i="37"/>
  <c r="L48" i="37"/>
  <c r="I48" i="37" l="1"/>
  <c r="I57" i="18" l="1"/>
  <c r="I81" i="18"/>
  <c r="I32" i="37" l="1"/>
  <c r="I27" i="37"/>
  <c r="I125" i="18"/>
  <c r="I17" i="37"/>
  <c r="I16" i="37"/>
  <c r="L57" i="18"/>
  <c r="I18" i="37"/>
  <c r="L18" i="19"/>
  <c r="I18" i="19"/>
  <c r="I111" i="18"/>
  <c r="I93" i="18"/>
  <c r="I32" i="18"/>
  <c r="I149" i="18"/>
  <c r="I12" i="37"/>
  <c r="I53" i="18"/>
  <c r="L81" i="18"/>
  <c r="I31" i="37" l="1"/>
  <c r="I30" i="37"/>
  <c r="I33" i="37"/>
  <c r="I151" i="18"/>
  <c r="K33" i="17"/>
  <c r="L19" i="37"/>
  <c r="F19" i="37"/>
  <c r="I15" i="37"/>
  <c r="K34" i="17"/>
  <c r="M34" i="17"/>
  <c r="M39" i="17" s="1"/>
  <c r="I36" i="18"/>
  <c r="L279" i="18"/>
  <c r="L125" i="18"/>
  <c r="L212" i="18"/>
  <c r="L32" i="18"/>
  <c r="L36" i="18" s="1"/>
  <c r="L111" i="18"/>
  <c r="L149" i="18"/>
  <c r="L93" i="18"/>
  <c r="F31" i="19"/>
  <c r="I31" i="19"/>
  <c r="K39" i="17" l="1"/>
  <c r="O33" i="17"/>
  <c r="O34" i="17"/>
  <c r="I29" i="37"/>
  <c r="I34" i="37" s="1"/>
  <c r="L34" i="37"/>
  <c r="F34" i="37"/>
  <c r="I305" i="18"/>
  <c r="L151" i="18"/>
  <c r="I292" i="18"/>
  <c r="I14" i="37"/>
  <c r="I19" i="37" s="1"/>
  <c r="O39" i="17" l="1"/>
  <c r="L305" i="18"/>
  <c r="L292" i="18"/>
  <c r="G44" i="11" l="1"/>
  <c r="K264" i="18"/>
  <c r="H264" i="18"/>
  <c r="H261" i="18"/>
  <c r="O13" i="17" l="1"/>
  <c r="O12" i="17"/>
  <c r="O19" i="17" l="1"/>
  <c r="K221" i="18" l="1"/>
  <c r="H149" i="18" l="1"/>
  <c r="H93" i="18"/>
  <c r="H151" i="18" l="1"/>
  <c r="G29" i="9" l="1"/>
  <c r="K212" i="18" l="1"/>
  <c r="G31" i="11"/>
  <c r="G14" i="11" l="1"/>
  <c r="K229" i="18"/>
  <c r="K233" i="18" l="1"/>
  <c r="G36" i="11"/>
  <c r="K81" i="18" l="1"/>
  <c r="H81" i="18"/>
  <c r="H32" i="37" l="1"/>
  <c r="I25" i="16"/>
  <c r="H57" i="18"/>
  <c r="K57" i="18"/>
  <c r="K136" i="18"/>
  <c r="H136" i="18"/>
  <c r="E25" i="16"/>
  <c r="H33" i="37" l="1"/>
  <c r="K125" i="18"/>
  <c r="H17" i="37"/>
  <c r="K111" i="18"/>
  <c r="H111" i="18"/>
  <c r="H53" i="18"/>
  <c r="H31" i="37" l="1"/>
  <c r="H29" i="37"/>
  <c r="H16" i="37"/>
  <c r="H18" i="37"/>
  <c r="K70" i="18"/>
  <c r="H30" i="37" l="1"/>
  <c r="K34" i="37"/>
  <c r="H15" i="37"/>
  <c r="K17" i="9"/>
  <c r="H32" i="18"/>
  <c r="H36" i="18" s="1"/>
  <c r="H14" i="37"/>
  <c r="K32" i="18"/>
  <c r="G17" i="9"/>
  <c r="G18" i="9" s="1"/>
  <c r="H70" i="18"/>
  <c r="K36" i="18" l="1"/>
  <c r="G20" i="11" l="1"/>
  <c r="G22" i="11" s="1"/>
  <c r="K53" i="18" l="1"/>
  <c r="H125" i="18" l="1"/>
  <c r="K18" i="19" l="1"/>
  <c r="K19" i="37"/>
  <c r="E34" i="37" l="1"/>
  <c r="H27" i="37"/>
  <c r="H34" i="37" s="1"/>
  <c r="H18" i="19"/>
  <c r="K18" i="9"/>
  <c r="H31" i="19"/>
  <c r="E31" i="19"/>
  <c r="E19" i="37"/>
  <c r="H279" i="18" l="1"/>
  <c r="G22" i="9"/>
  <c r="H12" i="37"/>
  <c r="K279" i="18"/>
  <c r="K22" i="9"/>
  <c r="H19" i="37" l="1"/>
  <c r="K305" i="18"/>
  <c r="H305" i="18"/>
  <c r="K24" i="9"/>
  <c r="G24" i="9"/>
  <c r="K292" i="18" l="1"/>
  <c r="H292" i="18"/>
  <c r="G30" i="9"/>
  <c r="I35" i="16"/>
  <c r="I37" i="16" s="1"/>
  <c r="K20" i="17"/>
  <c r="E35" i="16" l="1"/>
  <c r="O20" i="17"/>
  <c r="E37" i="16" l="1"/>
  <c r="K149" i="18" l="1"/>
  <c r="K151" i="18" l="1"/>
  <c r="O21" i="17" l="1"/>
  <c r="K24" i="17"/>
  <c r="K261" i="18"/>
  <c r="K29" i="9" l="1"/>
  <c r="K30" i="9" s="1"/>
  <c r="G43" i="11"/>
  <c r="G45" i="11" l="1"/>
  <c r="G46" i="11" l="1"/>
</calcChain>
</file>

<file path=xl/sharedStrings.xml><?xml version="1.0" encoding="utf-8"?>
<sst xmlns="http://schemas.openxmlformats.org/spreadsheetml/2006/main" count="566" uniqueCount="289">
  <si>
    <t>Other</t>
  </si>
  <si>
    <t>Year to date</t>
  </si>
  <si>
    <t>Quarter ended</t>
  </si>
  <si>
    <t>Contract</t>
  </si>
  <si>
    <t>MultiClient</t>
  </si>
  <si>
    <t>Steaming</t>
  </si>
  <si>
    <t>Yard</t>
  </si>
  <si>
    <t>Stacked/standby</t>
  </si>
  <si>
    <t>Onerous contracts with customers</t>
  </si>
  <si>
    <t>Provision for bad debt</t>
  </si>
  <si>
    <t>Gain (loss) sale subsidiaries</t>
  </si>
  <si>
    <t>Seismic equipment</t>
  </si>
  <si>
    <t>Vessel upgrades/Yard</t>
  </si>
  <si>
    <t>Investment in property and equipment</t>
  </si>
  <si>
    <t>Secured</t>
  </si>
  <si>
    <t>Super Senior Loan, Libor + 675 Basis points, due 2024</t>
  </si>
  <si>
    <t>Export credit financing, due 2025</t>
  </si>
  <si>
    <t>Export credit financing, due 2027</t>
  </si>
  <si>
    <t>Senior notes, Coupon 13.5%, due 2027</t>
  </si>
  <si>
    <t>Unsecured</t>
  </si>
  <si>
    <t>Convertible bond 5%, due 2024</t>
  </si>
  <si>
    <t>Performance bond</t>
  </si>
  <si>
    <t xml:space="preserve"> Weighted average basic shares outstanding</t>
  </si>
  <si>
    <t xml:space="preserve"> Weighted average diluted shares outstanding</t>
  </si>
  <si>
    <t>Other Comprehensive Income</t>
  </si>
  <si>
    <t>Income tax effect on actuarial gains and losses</t>
  </si>
  <si>
    <t>Items that will not be reclassified to profit and loss</t>
  </si>
  <si>
    <t>Gains (losses) on hedges</t>
  </si>
  <si>
    <t>Other comprehensive income (loss) of associated companies</t>
  </si>
  <si>
    <t>Items that may be subsequently reclassified to profit and loss</t>
  </si>
  <si>
    <t xml:space="preserve"> </t>
  </si>
  <si>
    <t>Adjustments</t>
  </si>
  <si>
    <t>Total Revenues and Other Income</t>
  </si>
  <si>
    <t xml:space="preserve">Cost of sales </t>
  </si>
  <si>
    <t xml:space="preserve">Research and development costs </t>
  </si>
  <si>
    <t xml:space="preserve">Selling, general and administrative costs </t>
  </si>
  <si>
    <t>Amortization of MultiClient library</t>
  </si>
  <si>
    <t>Impairment of MultiClient library</t>
  </si>
  <si>
    <t>Other charges, net</t>
  </si>
  <si>
    <t xml:space="preserve">Property and equipment </t>
  </si>
  <si>
    <t>Other Intangible assets</t>
  </si>
  <si>
    <t>Total</t>
  </si>
  <si>
    <t>Imputed interest cost on lease agreements</t>
  </si>
  <si>
    <t>Interest income</t>
  </si>
  <si>
    <t>Other current assets</t>
  </si>
  <si>
    <t>Accounts payable</t>
  </si>
  <si>
    <t>Deferred revenues</t>
  </si>
  <si>
    <t>Less modification of debt treated as extinguishment</t>
  </si>
  <si>
    <t>Less effect from separate derivative financial instrument convertible bond</t>
  </si>
  <si>
    <t>Deferred tax liabilities</t>
  </si>
  <si>
    <t>Additional paid-in capital</t>
  </si>
  <si>
    <t>Other capital reserves</t>
  </si>
  <si>
    <t>Profit (loss) for the period</t>
  </si>
  <si>
    <t>Other comprehensive income (loss)</t>
  </si>
  <si>
    <t>Share based payments</t>
  </si>
  <si>
    <t xml:space="preserve"> Condensed Consolidated Statements of Profit and Loss and Other Comprehensive Income</t>
  </si>
  <si>
    <t>Year ended</t>
  </si>
  <si>
    <t>December 31,</t>
  </si>
  <si>
    <t>(In millions of US dollars)</t>
  </si>
  <si>
    <t>Note</t>
  </si>
  <si>
    <t>Revenues and Other Income</t>
  </si>
  <si>
    <t>Amortization and impairment of MultiClient library</t>
  </si>
  <si>
    <t>Depreciation and amortization of non-current assets (excl. MultiClient library)</t>
  </si>
  <si>
    <t>Impairment and gain/(loss) on sale of non-current assets (excl. MultiClient library)</t>
  </si>
  <si>
    <t>Total operating expenses</t>
  </si>
  <si>
    <t xml:space="preserve">     Operating profit (loss)/EBIT</t>
  </si>
  <si>
    <t xml:space="preserve">Share of results from associated companies </t>
  </si>
  <si>
    <t>Interest expense</t>
  </si>
  <si>
    <t>Other financial expense, net</t>
  </si>
  <si>
    <t xml:space="preserve">     Income (loss) before income tax expense</t>
  </si>
  <si>
    <t xml:space="preserve">Income tax </t>
  </si>
  <si>
    <t>Net income (loss) to equity holders of PGS ASA</t>
  </si>
  <si>
    <t>Other comprehensive income</t>
  </si>
  <si>
    <t>Other comprehensive income (loss) for the period, net of tax</t>
  </si>
  <si>
    <t>Total comprehensive income (loss) to equity holders of PGS ASA</t>
  </si>
  <si>
    <t>Earnings per share attributable to equity holders of the parent during the period</t>
  </si>
  <si>
    <t>-Basic and diluted earnings per share</t>
  </si>
  <si>
    <t>Condensed Consolidated Statements of Financial Position</t>
  </si>
  <si>
    <t>ASSETS</t>
  </si>
  <si>
    <t>Cash and cash equivalents</t>
  </si>
  <si>
    <t>Restricted cash</t>
  </si>
  <si>
    <t>Accounts receivables</t>
  </si>
  <si>
    <t>Accrued revenues and other receivables</t>
  </si>
  <si>
    <t xml:space="preserve">     Total current assets</t>
  </si>
  <si>
    <t>Property and equipment</t>
  </si>
  <si>
    <t>MultiClient library</t>
  </si>
  <si>
    <t>Other non-current assets</t>
  </si>
  <si>
    <t>Other intangible assets</t>
  </si>
  <si>
    <t xml:space="preserve">     Total non-current assets</t>
  </si>
  <si>
    <t>Total assets</t>
  </si>
  <si>
    <t>LIABILITIES AND SHAREHOLDERS' EQUITY</t>
  </si>
  <si>
    <t>Interest-bearing debt</t>
  </si>
  <si>
    <t>Lease liabilities</t>
  </si>
  <si>
    <t>Accrued expenses and other current liabilities</t>
  </si>
  <si>
    <t>Income taxes payable</t>
  </si>
  <si>
    <t xml:space="preserve">     Total current liabilities</t>
  </si>
  <si>
    <t>Other non-current liabilities</t>
  </si>
  <si>
    <t xml:space="preserve">     Total non-current liabilities</t>
  </si>
  <si>
    <t xml:space="preserve">Common stock; par value NOK 3; </t>
  </si>
  <si>
    <t xml:space="preserve">   issued and outstanding 909.549.714 shares </t>
  </si>
  <si>
    <t xml:space="preserve">   Treasury shares, par value</t>
  </si>
  <si>
    <t xml:space="preserve">     Total paid-in capital</t>
  </si>
  <si>
    <t xml:space="preserve">Accumulated earnings </t>
  </si>
  <si>
    <t xml:space="preserve">     Total shareholders' equity</t>
  </si>
  <si>
    <t>Total liabilities and shareholders' equity</t>
  </si>
  <si>
    <t>Condensed Consolidated Statements of Changes in Shareholders' Equity</t>
  </si>
  <si>
    <t>Attributable to equity holders of PGS ASA</t>
  </si>
  <si>
    <t>Share</t>
  </si>
  <si>
    <t>Treasury</t>
  </si>
  <si>
    <t>Additional</t>
  </si>
  <si>
    <t xml:space="preserve">Other </t>
  </si>
  <si>
    <t>capital</t>
  </si>
  <si>
    <t>shares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</si>
  <si>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</si>
  <si>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</si>
  <si>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</si>
  <si>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</si>
  <si>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</si>
  <si>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</si>
  <si>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</si>
  <si>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</si>
  <si>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</si>
  <si>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Shares issued at conversion of convertible bond</t>
  </si>
  <si>
    <t>Shares issued for cash consideration</t>
  </si>
  <si>
    <t>Acquired treasury shares</t>
  </si>
  <si>
    <t>Share based payments, equity settled</t>
  </si>
  <si>
    <t>Other equity changes</t>
  </si>
  <si>
    <t>Share capital increase</t>
  </si>
  <si>
    <t>Shared based payments, equity settled</t>
  </si>
  <si>
    <t>Condensed Consolidated Statements of Cash Flows</t>
  </si>
  <si>
    <t>Income (loss) before income tax expense</t>
  </si>
  <si>
    <t>Depreciation, amortization, impairment</t>
  </si>
  <si>
    <t xml:space="preserve">Share of results in associated companies </t>
  </si>
  <si>
    <t>Loss (gain) on sale and retirement of assets</t>
  </si>
  <si>
    <t>Income taxes paid</t>
  </si>
  <si>
    <t>Other items</t>
  </si>
  <si>
    <t>(Increase) decrease in accounts receivables, accrued revenues &amp; other receivables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</si>
  <si>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</si>
  <si>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</si>
  <si>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</si>
  <si>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</si>
  <si>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Net cash provided by operating activities</t>
  </si>
  <si>
    <t>Investment in MultiClient library</t>
  </si>
  <si>
    <t>Investment in other intangible assets</t>
  </si>
  <si>
    <t>Investment in other current -and non-current assets</t>
  </si>
  <si>
    <t xml:space="preserve"> Proceeds from sale and disposal of assets</t>
  </si>
  <si>
    <t>Net cash used in investing activities</t>
  </si>
  <si>
    <t>Interest paid on interest-bearing debt</t>
  </si>
  <si>
    <t>Proceeds, net of deferred loan costs, from issuance of long-term debt (a)</t>
  </si>
  <si>
    <t>Repayment of interest-bearing debt</t>
  </si>
  <si>
    <t>Proceeds from  share issue</t>
  </si>
  <si>
    <t>Share buy-back</t>
  </si>
  <si>
    <t>Payment of lease liabilities (recognized under IFRS 16)</t>
  </si>
  <si>
    <t>Payments of leases classified as interest</t>
  </si>
  <si>
    <t>Decrease (increase) in restricted cash related to debt service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</si>
  <si>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</si>
  <si>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</si>
  <si>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</si>
  <si>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</si>
  <si>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Key Financial Figures</t>
  </si>
  <si>
    <t>(In millions of US dollars, except per share data)</t>
  </si>
  <si>
    <t>Segment reporting</t>
  </si>
  <si>
    <t>Produced Revenues</t>
  </si>
  <si>
    <t>Produced EBITDA</t>
  </si>
  <si>
    <t>Produced EBIT ex. impairment and other charges, net</t>
  </si>
  <si>
    <t>Profit and loss numbers, As Reported</t>
  </si>
  <si>
    <t>EBIT ex. impairment and other charges, net</t>
  </si>
  <si>
    <t>Net financial items</t>
  </si>
  <si>
    <t>Income tax expense</t>
  </si>
  <si>
    <t>Net income (loss) to equity holders</t>
  </si>
  <si>
    <t>Basic earnings per share ($ per share)</t>
  </si>
  <si>
    <t>Other key numbers</t>
  </si>
  <si>
    <t>Cash investment in MultiClient library</t>
  </si>
  <si>
    <t>Capital expenditures (whether paid or not)</t>
  </si>
  <si>
    <t xml:space="preserve">Total assets </t>
  </si>
  <si>
    <t>Net interest-bearing debt</t>
  </si>
  <si>
    <t>Net interest-bearing debt, including lease liabilities following IFRS 16</t>
  </si>
  <si>
    <t>Produced</t>
  </si>
  <si>
    <t>As Reported</t>
  </si>
  <si>
    <t>Note 1 Segment Reporting</t>
  </si>
  <si>
    <t>Depreciation and amortization (excl. MultiClient library)</t>
  </si>
  <si>
    <t>Operating profit (loss)/ EBIT, ex impairment and other charges, net</t>
  </si>
  <si>
    <t>Revenues and Other Income by service type:</t>
  </si>
  <si>
    <t xml:space="preserve"> -MultiClient pre-funding</t>
  </si>
  <si>
    <t xml:space="preserve"> -MultiClient late sales</t>
  </si>
  <si>
    <t xml:space="preserve"> -Imaging</t>
  </si>
  <si>
    <t xml:space="preserve"> -Other Income</t>
  </si>
  <si>
    <t xml:space="preserve"> -Contract seismic</t>
  </si>
  <si>
    <t>Note 2 -Revenues</t>
  </si>
  <si>
    <t>Note 2 table -  see tab "Note 2"</t>
  </si>
  <si>
    <t>Vessel Allocation(1):</t>
  </si>
  <si>
    <t xml:space="preserve">(1) The statistics exclude cold-stacked vessels. The Q2 2023 vessel statistics is based on 6 active 3D vessels. From Q3 2023 the Company will be operating 7 active vessels. </t>
  </si>
  <si>
    <t xml:space="preserve">The comparative periods Q2 2022 and full year 2022 is based on 6 vessels. </t>
  </si>
  <si>
    <t>Note 3 - Net Operating Expenses</t>
  </si>
  <si>
    <t xml:space="preserve">Net operating expenses consist of the following: </t>
  </si>
  <si>
    <t>Cost of sales including investment in MultiClient library</t>
  </si>
  <si>
    <t>Research and development costs before capitalized development costs</t>
  </si>
  <si>
    <t>Selling, general and administrative costs</t>
  </si>
  <si>
    <t>Cash Cost, gross</t>
  </si>
  <si>
    <t>Steaming deferral, net</t>
  </si>
  <si>
    <t>Capitalized development costs</t>
  </si>
  <si>
    <t>Net operating expenses</t>
  </si>
  <si>
    <t>Note 4 - Amortization, Depreciation, Impairments and Other Charges, net</t>
  </si>
  <si>
    <t>Amortization and impairment of MultiClient library consist of the following:</t>
  </si>
  <si>
    <t>Accelerated amortization of MultiClient library</t>
  </si>
  <si>
    <t>Depreciation and amortization of non-current assets (excl. MultiClient library) consist of the following:</t>
  </si>
  <si>
    <t>Gross depreciation*</t>
  </si>
  <si>
    <t>Deferred Steaming depreciation, net</t>
  </si>
  <si>
    <t>Depreciation capitalized to the MultiClient library</t>
  </si>
  <si>
    <t>*includes depreciation of right-of-use assets amounting to $4.3 million and $4.4 million for the quarter ended June 30, 2023 and 2022 respectively.</t>
  </si>
  <si>
    <t xml:space="preserve">For the full year 2022, depreciation of right-of-use assets amounts to $17.6 million. </t>
  </si>
  <si>
    <t>Impairment and gain/(loss) on sale of non-current assets (excluding MultiClient library) consist of the following:</t>
  </si>
  <si>
    <t xml:space="preserve">Other charges, net consist of the following: </t>
  </si>
  <si>
    <t>Note 5 - Share of results from associated companies</t>
  </si>
  <si>
    <t>Note 6 - Interest expenses</t>
  </si>
  <si>
    <t>Interest expense consists of the following:</t>
  </si>
  <si>
    <t>Interest on debt, gross</t>
  </si>
  <si>
    <t>Capitalized interest, MultiClient library</t>
  </si>
  <si>
    <t>Note 7 - Other Financial Expenses, net</t>
  </si>
  <si>
    <t>Other financial expense, net consists of the following:</t>
  </si>
  <si>
    <t>Currency exchange gain (loss)</t>
  </si>
  <si>
    <t>Write off deferred and other loan cost</t>
  </si>
  <si>
    <t>Net gain/(loss) on separate derivative financial instrument</t>
  </si>
  <si>
    <t xml:space="preserve">Other  </t>
  </si>
  <si>
    <t>Note 8 - Income Tax and Contingencies</t>
  </si>
  <si>
    <t>Income tax consists of the following:</t>
  </si>
  <si>
    <t>Current tax</t>
  </si>
  <si>
    <t>Change in deferred tax</t>
  </si>
  <si>
    <t>Note 9 - Property and Equipment</t>
  </si>
  <si>
    <t>Capital expenditures, whether paid or not, consist of the following:</t>
  </si>
  <si>
    <t>Compute infrastructure/ technology</t>
  </si>
  <si>
    <t>Total addition to property and equipment, whether paid or not</t>
  </si>
  <si>
    <t>Change in working capital</t>
  </si>
  <si>
    <t>Note 10 - MultiClient Library</t>
  </si>
  <si>
    <t>The carrying value of the MultiClient library by year of completion is as follows:</t>
  </si>
  <si>
    <t xml:space="preserve">    Completed surveys</t>
  </si>
  <si>
    <t xml:space="preserve">    Surveys in progress</t>
  </si>
  <si>
    <t>Key figures MultiClient library:</t>
  </si>
  <si>
    <t>MultiClient pre-funding revenue *</t>
  </si>
  <si>
    <t>MultiClient late sales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</si>
  <si>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</si>
  <si>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</si>
  <si>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</si>
  <si>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MultiClient pre-funding revenue, produced</t>
  </si>
  <si>
    <t xml:space="preserve">Prefunding as a percentage of MultiClient cash investment </t>
  </si>
  <si>
    <t xml:space="preserve">* Includes revenue from sale to joint operations in the amount of $19.4 and $8.4 million for the quarter ended June 30, 2023 and 2022 respectively. 
</t>
  </si>
  <si>
    <t xml:space="preserve">   Year to date 2023 and 2022, revenue from sale to joint operations amounts to $35.4 million and $17.6 million, respectively.</t>
  </si>
  <si>
    <t>Note 11 liquidity and financing</t>
  </si>
  <si>
    <t>Interest-bearing debt consists of the following:</t>
  </si>
  <si>
    <t>Term loan B, Libor + 6-750 basis points (linked to total leverage ratio (“TLR”)), due 2024</t>
  </si>
  <si>
    <t>Total loans and bonds, gross (1)</t>
  </si>
  <si>
    <t>Less current portion</t>
  </si>
  <si>
    <t>Less deferred loan costs, net of debt premiums</t>
  </si>
  <si>
    <t>Non-current interest-bearing debt</t>
  </si>
  <si>
    <t xml:space="preserve">(1) The estimated fair value of total loans and bonds, gross was $ 780.9 million as of June 30, 2023, compared to $1,105.3 million as of June 30, 2022.  </t>
  </si>
  <si>
    <t>Undrawn facilities consists of the following:</t>
  </si>
  <si>
    <t>Summary of net interest-bearing debt:</t>
  </si>
  <si>
    <t>Loans and bonds gross</t>
  </si>
  <si>
    <t>Restricted cash (current and non-current)</t>
  </si>
  <si>
    <t>Net interest-bearing debt, excluding lease liabilities</t>
  </si>
  <si>
    <t>Lease liabilities current</t>
  </si>
  <si>
    <t>Lease liabilities non-current</t>
  </si>
  <si>
    <t>Net interest-bearing debt, including lease liabilities</t>
  </si>
  <si>
    <t>Note 12 Earnings per share</t>
  </si>
  <si>
    <t>Earnings per share, to ordinary equity holders of PGS ASA:</t>
  </si>
  <si>
    <t>- Basic</t>
  </si>
  <si>
    <t>- Diluted</t>
  </si>
  <si>
    <t>Note 13 Other Comprehensive Income</t>
  </si>
  <si>
    <t>Actuarial gains (losses) on defined benefit pension plans</t>
  </si>
  <si>
    <t>Note 14 - EBITDA and EBIT ex. impairment and other charges, net reconciliation</t>
  </si>
  <si>
    <t>Depreciation and amortization of long term assets (excl. MultiClient library)</t>
  </si>
  <si>
    <t>Impairment and loss on sale of long-term assets (excl. MultiClient library)</t>
  </si>
  <si>
    <t>Operating profit (loss) as reported</t>
  </si>
  <si>
    <t>Produced revenue adjustment to revenue as reported</t>
  </si>
  <si>
    <t>Segment adjustment to Amortization As Reported</t>
  </si>
  <si>
    <t>June 30,</t>
  </si>
  <si>
    <t>Completed during 2018</t>
  </si>
  <si>
    <t>Completed during 2019</t>
  </si>
  <si>
    <t>Completed during 2020</t>
  </si>
  <si>
    <t>Completed during 2021</t>
  </si>
  <si>
    <t>Completed during 2022</t>
  </si>
  <si>
    <t>Completed during 2023</t>
  </si>
  <si>
    <t>For the six months ended June 30, 2023 and the year ended December 31, 2022</t>
  </si>
  <si>
    <t>Balance as of January 1, 2022</t>
  </si>
  <si>
    <t>Balance as of December 31, 2022</t>
  </si>
  <si>
    <t>Balance as of June 30, 2023</t>
  </si>
  <si>
    <t>For the six months ended June 30, 2022</t>
  </si>
  <si>
    <t>Balance as of June 30, 2022</t>
  </si>
  <si>
    <t>Note 2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</si>
</sst>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 * #,##0_ ;_ * \(#,##0\)_ ;_ * &quot;-&quot;_ ;_ @_ "/>
    <numFmt numFmtId="170" formatCode="_ * #,##0_ ;_ * \-#,##0_ ;_ * &quot;-&quot;_ ;_ @_ "/>
    <numFmt numFmtId="171" formatCode="_(* #,##0.0_);_(* \(#,##0.0\);_(* &quot;-&quot;?_);_(@_)"/>
    <numFmt numFmtId="172" formatCode="_(* #,##0.0000_);_(* \(#,##0.0000\);_(* &quot;-&quot;??_);_(@_)"/>
    <numFmt numFmtId="173" formatCode="_-* #,##0.0_-;\-* #,##0.0_-;_-* &quot;-&quot;??_-;_-@_-"/>
    <numFmt numFmtId="174" formatCode="_-* #,##0_-;\-* #,##0_-;_-* &quot;-&quot;??_-;_-@_-"/>
    <numFmt numFmtId="175" formatCode="0.0%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7.5"/>
      <color theme="1"/>
      <name val="Calibri"/>
      <family val="2"/>
      <scheme val="minor"/>
    </font>
    <font>
      <sz val="7.5"/>
      <name val="Calibri"/>
      <family val="2"/>
      <scheme val="minor"/>
    </font>
    <font>
      <i/>
      <sz val="9"/>
      <color theme="4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280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1" xfId="0" applyBorder="1"/>
    <xf numFmtId="166" fontId="0" fillId="0" borderId="0" xfId="0" applyNumberFormat="1"/>
    <xf numFmtId="0" fontId="2" fillId="0" borderId="1" xfId="0" applyFont="1" applyBorder="1"/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8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67" fontId="8" fillId="0" borderId="4" xfId="1" applyNumberFormat="1" applyFont="1" applyBorder="1" applyAlignment="1">
      <alignment horizontal="left"/>
    </xf>
    <xf numFmtId="167" fontId="8" fillId="0" borderId="0" xfId="1" applyNumberFormat="1" applyFont="1" applyBorder="1" applyAlignment="1">
      <alignment horizontal="left"/>
    </xf>
    <xf numFmtId="166" fontId="8" fillId="0" borderId="4" xfId="7" applyNumberFormat="1" applyFont="1" applyFill="1" applyBorder="1"/>
    <xf numFmtId="166" fontId="8" fillId="0" borderId="0" xfId="1" applyNumberFormat="1" applyFont="1" applyFill="1" applyBorder="1"/>
    <xf numFmtId="166" fontId="8" fillId="0" borderId="4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8" fillId="0" borderId="0" xfId="7" applyNumberFormat="1" applyFont="1" applyFill="1" applyBorder="1"/>
    <xf numFmtId="167" fontId="8" fillId="0" borderId="0" xfId="1" applyNumberFormat="1" applyFont="1" applyAlignment="1">
      <alignment horizontal="left"/>
    </xf>
    <xf numFmtId="166" fontId="8" fillId="0" borderId="0" xfId="7" applyNumberFormat="1" applyFont="1" applyFill="1"/>
    <xf numFmtId="166" fontId="8" fillId="0" borderId="0" xfId="1" applyNumberFormat="1" applyFont="1" applyFill="1"/>
    <xf numFmtId="167" fontId="8" fillId="0" borderId="1" xfId="1" applyNumberFormat="1" applyFont="1" applyBorder="1" applyAlignment="1">
      <alignment horizontal="left"/>
    </xf>
    <xf numFmtId="166" fontId="8" fillId="0" borderId="1" xfId="7" applyNumberFormat="1" applyFont="1" applyFill="1" applyBorder="1"/>
    <xf numFmtId="166" fontId="8" fillId="0" borderId="1" xfId="1" applyNumberFormat="1" applyFont="1" applyFill="1" applyBorder="1"/>
    <xf numFmtId="167" fontId="9" fillId="0" borderId="0" xfId="1" applyNumberFormat="1" applyFont="1" applyBorder="1" applyAlignment="1">
      <alignment horizontal="left"/>
    </xf>
    <xf numFmtId="166" fontId="9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13" fillId="0" borderId="0" xfId="7" applyNumberFormat="1" applyFont="1" applyFill="1" applyBorder="1"/>
    <xf numFmtId="167" fontId="9" fillId="0" borderId="0" xfId="1" applyNumberFormat="1" applyFont="1" applyAlignment="1">
      <alignment horizontal="left"/>
    </xf>
    <xf numFmtId="167" fontId="9" fillId="0" borderId="1" xfId="1" applyNumberFormat="1" applyFont="1" applyBorder="1" applyAlignment="1">
      <alignment horizontal="left"/>
    </xf>
    <xf numFmtId="0" fontId="14" fillId="0" borderId="0" xfId="0" applyFont="1"/>
    <xf numFmtId="167" fontId="15" fillId="0" borderId="0" xfId="1" applyNumberFormat="1" applyFont="1" applyFill="1" applyBorder="1" applyAlignment="1">
      <alignment horizontal="left"/>
    </xf>
    <xf numFmtId="168" fontId="16" fillId="0" borderId="0" xfId="2" applyNumberFormat="1" applyFont="1" applyFill="1" applyBorder="1"/>
    <xf numFmtId="168" fontId="17" fillId="0" borderId="0" xfId="2" applyNumberFormat="1" applyFont="1" applyFill="1" applyBorder="1"/>
    <xf numFmtId="168" fontId="15" fillId="0" borderId="0" xfId="2" applyNumberFormat="1" applyFont="1" applyFill="1" applyBorder="1"/>
    <xf numFmtId="0" fontId="15" fillId="0" borderId="0" xfId="0" applyFont="1"/>
    <xf numFmtId="0" fontId="4" fillId="0" borderId="2" xfId="0" applyFont="1" applyBorder="1"/>
    <xf numFmtId="0" fontId="4" fillId="0" borderId="1" xfId="0" applyFont="1" applyBorder="1"/>
    <xf numFmtId="0" fontId="20" fillId="0" borderId="1" xfId="0" applyFont="1" applyBorder="1"/>
    <xf numFmtId="0" fontId="20" fillId="0" borderId="0" xfId="0" applyFont="1"/>
    <xf numFmtId="0" fontId="4" fillId="0" borderId="4" xfId="0" applyFont="1" applyBorder="1"/>
    <xf numFmtId="0" fontId="8" fillId="0" borderId="0" xfId="6" applyFont="1"/>
    <xf numFmtId="166" fontId="8" fillId="0" borderId="0" xfId="6" applyNumberFormat="1" applyFont="1"/>
    <xf numFmtId="166" fontId="9" fillId="0" borderId="1" xfId="6" applyNumberFormat="1" applyFont="1" applyBorder="1"/>
    <xf numFmtId="0" fontId="9" fillId="0" borderId="1" xfId="6" applyFont="1" applyBorder="1"/>
    <xf numFmtId="0" fontId="8" fillId="0" borderId="4" xfId="6" quotePrefix="1" applyFont="1" applyBorder="1" applyAlignment="1">
      <alignment horizontal="right"/>
    </xf>
    <xf numFmtId="0" fontId="8" fillId="0" borderId="1" xfId="6" applyFont="1" applyBorder="1" applyAlignment="1">
      <alignment horizontal="right"/>
    </xf>
    <xf numFmtId="0" fontId="8" fillId="0" borderId="4" xfId="6" applyFont="1" applyBorder="1" applyAlignment="1">
      <alignment horizontal="right"/>
    </xf>
    <xf numFmtId="0" fontId="8" fillId="0" borderId="0" xfId="6" quotePrefix="1" applyFont="1"/>
    <xf numFmtId="166" fontId="9" fillId="0" borderId="0" xfId="6" applyNumberFormat="1" applyFont="1"/>
    <xf numFmtId="0" fontId="9" fillId="0" borderId="0" xfId="6" applyFont="1"/>
    <xf numFmtId="0" fontId="19" fillId="0" borderId="2" xfId="0" applyFont="1" applyBorder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Continuous"/>
    </xf>
    <xf numFmtId="0" fontId="8" fillId="0" borderId="1" xfId="0" applyFont="1" applyBorder="1"/>
    <xf numFmtId="0" fontId="8" fillId="0" borderId="4" xfId="0" applyFont="1" applyBorder="1"/>
    <xf numFmtId="0" fontId="9" fillId="0" borderId="0" xfId="0" applyFont="1"/>
    <xf numFmtId="166" fontId="11" fillId="0" borderId="0" xfId="1" applyNumberFormat="1" applyFont="1" applyFill="1"/>
    <xf numFmtId="9" fontId="0" fillId="0" borderId="0" xfId="3" applyFont="1"/>
    <xf numFmtId="0" fontId="7" fillId="0" borderId="0" xfId="6"/>
    <xf numFmtId="0" fontId="21" fillId="0" borderId="2" xfId="0" applyFont="1" applyBorder="1"/>
    <xf numFmtId="0" fontId="10" fillId="0" borderId="4" xfId="6" applyFont="1" applyBorder="1"/>
    <xf numFmtId="0" fontId="15" fillId="0" borderId="0" xfId="6" applyFont="1"/>
    <xf numFmtId="0" fontId="22" fillId="0" borderId="0" xfId="6" applyFont="1" applyAlignment="1">
      <alignment horizontal="left"/>
    </xf>
    <xf numFmtId="0" fontId="23" fillId="0" borderId="0" xfId="6" applyFont="1" applyAlignment="1">
      <alignment horizontal="left"/>
    </xf>
    <xf numFmtId="0" fontId="19" fillId="0" borderId="0" xfId="6" applyFont="1"/>
    <xf numFmtId="41" fontId="8" fillId="0" borderId="0" xfId="6" applyNumberFormat="1" applyFont="1" applyAlignment="1">
      <alignment horizontal="center"/>
    </xf>
    <xf numFmtId="169" fontId="8" fillId="0" borderId="4" xfId="6" applyNumberFormat="1" applyFont="1" applyBorder="1" applyAlignment="1">
      <alignment horizontal="center"/>
    </xf>
    <xf numFmtId="169" fontId="8" fillId="0" borderId="0" xfId="6" applyNumberFormat="1" applyFont="1" applyAlignment="1">
      <alignment horizontal="center"/>
    </xf>
    <xf numFmtId="166" fontId="9" fillId="0" borderId="0" xfId="8" applyNumberFormat="1" applyFont="1" applyFill="1" applyBorder="1"/>
    <xf numFmtId="166" fontId="9" fillId="0" borderId="0" xfId="8" applyNumberFormat="1" applyFont="1" applyFill="1"/>
    <xf numFmtId="166" fontId="8" fillId="0" borderId="0" xfId="8" applyNumberFormat="1" applyFont="1" applyFill="1" applyBorder="1"/>
    <xf numFmtId="166" fontId="9" fillId="0" borderId="1" xfId="8" applyNumberFormat="1" applyFont="1" applyFill="1" applyBorder="1"/>
    <xf numFmtId="166" fontId="15" fillId="0" borderId="0" xfId="8" applyNumberFormat="1" applyFont="1" applyFill="1" applyBorder="1"/>
    <xf numFmtId="166" fontId="8" fillId="0" borderId="1" xfId="8" applyNumberFormat="1" applyFont="1" applyFill="1" applyBorder="1"/>
    <xf numFmtId="0" fontId="9" fillId="0" borderId="0" xfId="0" applyFont="1" applyAlignment="1">
      <alignment horizontal="left"/>
    </xf>
    <xf numFmtId="0" fontId="0" fillId="0" borderId="4" xfId="0" applyBorder="1"/>
    <xf numFmtId="0" fontId="7" fillId="0" borderId="0" xfId="0" applyFont="1" applyAlignment="1">
      <alignment horizontal="center" vertical="center"/>
    </xf>
    <xf numFmtId="166" fontId="8" fillId="0" borderId="0" xfId="8" applyNumberFormat="1" applyFont="1" applyFill="1" applyAlignment="1"/>
    <xf numFmtId="166" fontId="8" fillId="0" borderId="0" xfId="8" applyNumberFormat="1" applyFont="1" applyFill="1" applyBorder="1" applyAlignment="1"/>
    <xf numFmtId="166" fontId="9" fillId="0" borderId="1" xfId="8" applyNumberFormat="1" applyFont="1" applyFill="1" applyBorder="1" applyAlignment="1"/>
    <xf numFmtId="166" fontId="9" fillId="0" borderId="0" xfId="8" applyNumberFormat="1" applyFont="1" applyFill="1" applyBorder="1" applyAlignment="1"/>
    <xf numFmtId="0" fontId="8" fillId="0" borderId="2" xfId="6" applyFont="1" applyBorder="1"/>
    <xf numFmtId="170" fontId="8" fillId="0" borderId="2" xfId="6" applyNumberFormat="1" applyFont="1" applyBorder="1"/>
    <xf numFmtId="0" fontId="24" fillId="0" borderId="0" xfId="6" applyFont="1"/>
    <xf numFmtId="0" fontId="8" fillId="0" borderId="4" xfId="6" applyFont="1" applyBorder="1"/>
    <xf numFmtId="0" fontId="8" fillId="0" borderId="0" xfId="6" quotePrefix="1" applyFont="1" applyAlignment="1">
      <alignment horizontal="right"/>
    </xf>
    <xf numFmtId="0" fontId="8" fillId="0" borderId="0" xfId="6" applyFont="1" applyAlignment="1">
      <alignment horizontal="right"/>
    </xf>
    <xf numFmtId="0" fontId="8" fillId="0" borderId="1" xfId="6" applyFont="1" applyBorder="1"/>
    <xf numFmtId="0" fontId="25" fillId="0" borderId="2" xfId="0" applyFont="1" applyBorder="1"/>
    <xf numFmtId="0" fontId="9" fillId="0" borderId="1" xfId="0" applyFont="1" applyBorder="1"/>
    <xf numFmtId="166" fontId="8" fillId="0" borderId="4" xfId="8" applyNumberFormat="1" applyFont="1" applyFill="1" applyBorder="1"/>
    <xf numFmtId="166" fontId="8" fillId="0" borderId="0" xfId="6" applyNumberFormat="1" applyFont="1" applyAlignment="1">
      <alignment horizontal="right"/>
    </xf>
    <xf numFmtId="167" fontId="8" fillId="0" borderId="0" xfId="1" applyNumberFormat="1" applyFont="1" applyFill="1" applyAlignment="1">
      <alignment horizontal="center"/>
    </xf>
    <xf numFmtId="167" fontId="8" fillId="0" borderId="0" xfId="1" quotePrefix="1" applyNumberFormat="1" applyFont="1" applyFill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8" fillId="0" borderId="0" xfId="1" quotePrefix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15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24" fillId="0" borderId="4" xfId="6" applyFont="1" applyBorder="1"/>
    <xf numFmtId="43" fontId="8" fillId="0" borderId="0" xfId="6" applyNumberFormat="1" applyFont="1"/>
    <xf numFmtId="166" fontId="9" fillId="0" borderId="0" xfId="7" applyNumberFormat="1" applyFont="1" applyFill="1" applyBorder="1"/>
    <xf numFmtId="0" fontId="26" fillId="0" borderId="0" xfId="0" applyFont="1"/>
    <xf numFmtId="0" fontId="11" fillId="0" borderId="0" xfId="0" applyFont="1"/>
    <xf numFmtId="0" fontId="26" fillId="0" borderId="2" xfId="0" applyFont="1" applyBorder="1"/>
    <xf numFmtId="166" fontId="8" fillId="0" borderId="2" xfId="8" applyNumberFormat="1" applyFont="1" applyFill="1" applyBorder="1"/>
    <xf numFmtId="0" fontId="28" fillId="0" borderId="0" xfId="6" applyFont="1"/>
    <xf numFmtId="167" fontId="8" fillId="0" borderId="2" xfId="8" applyNumberFormat="1" applyFont="1" applyFill="1" applyBorder="1" applyAlignment="1">
      <alignment horizontal="left"/>
    </xf>
    <xf numFmtId="167" fontId="8" fillId="0" borderId="0" xfId="8" quotePrefix="1" applyNumberFormat="1" applyFont="1" applyFill="1" applyBorder="1" applyAlignment="1">
      <alignment horizontal="left"/>
    </xf>
    <xf numFmtId="167" fontId="8" fillId="0" borderId="4" xfId="8" applyNumberFormat="1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0" fontId="10" fillId="0" borderId="0" xfId="6" applyFont="1"/>
    <xf numFmtId="0" fontId="29" fillId="0" borderId="0" xfId="0" applyFont="1" applyAlignment="1">
      <alignment horizontal="left"/>
    </xf>
    <xf numFmtId="0" fontId="18" fillId="0" borderId="0" xfId="0" applyFont="1"/>
    <xf numFmtId="167" fontId="9" fillId="0" borderId="0" xfId="8" applyNumberFormat="1" applyFont="1" applyFill="1" applyAlignment="1"/>
    <xf numFmtId="167" fontId="8" fillId="0" borderId="0" xfId="8" applyNumberFormat="1" applyFont="1" applyAlignment="1">
      <alignment horizontal="left"/>
    </xf>
    <xf numFmtId="167" fontId="9" fillId="0" borderId="1" xfId="8" applyNumberFormat="1" applyFont="1" applyBorder="1" applyAlignment="1">
      <alignment horizontal="left"/>
    </xf>
    <xf numFmtId="0" fontId="5" fillId="0" borderId="0" xfId="4" applyFill="1"/>
    <xf numFmtId="9" fontId="8" fillId="0" borderId="0" xfId="3" applyFont="1" applyFill="1" applyBorder="1"/>
    <xf numFmtId="9" fontId="8" fillId="0" borderId="4" xfId="3" applyFont="1" applyFill="1" applyBorder="1"/>
    <xf numFmtId="43" fontId="8" fillId="0" borderId="4" xfId="1" applyNumberFormat="1" applyFont="1" applyFill="1" applyBorder="1" applyAlignment="1">
      <alignment horizontal="right"/>
    </xf>
    <xf numFmtId="166" fontId="8" fillId="0" borderId="0" xfId="6" quotePrefix="1" applyNumberFormat="1" applyFont="1" applyAlignment="1">
      <alignment horizontal="right"/>
    </xf>
    <xf numFmtId="0" fontId="27" fillId="0" borderId="0" xfId="0" applyFont="1"/>
    <xf numFmtId="166" fontId="9" fillId="0" borderId="1" xfId="6" quotePrefix="1" applyNumberFormat="1" applyFont="1" applyBorder="1" applyAlignment="1">
      <alignment horizontal="right"/>
    </xf>
    <xf numFmtId="166" fontId="9" fillId="0" borderId="1" xfId="1" quotePrefix="1" applyNumberFormat="1" applyFont="1" applyFill="1" applyBorder="1" applyAlignment="1">
      <alignment horizontal="right"/>
    </xf>
    <xf numFmtId="166" fontId="8" fillId="0" borderId="0" xfId="1" quotePrefix="1" applyNumberFormat="1" applyFont="1" applyFill="1" applyBorder="1" applyAlignment="1">
      <alignment horizontal="right"/>
    </xf>
    <xf numFmtId="166" fontId="20" fillId="0" borderId="0" xfId="1" applyNumberFormat="1" applyFont="1"/>
    <xf numFmtId="165" fontId="0" fillId="0" borderId="0" xfId="0" applyNumberFormat="1"/>
    <xf numFmtId="43" fontId="8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8" fillId="0" borderId="0" xfId="1" applyNumberFormat="1" applyFont="1" applyFill="1" applyBorder="1"/>
    <xf numFmtId="43" fontId="4" fillId="0" borderId="0" xfId="1" applyNumberFormat="1" applyFont="1" applyFill="1"/>
    <xf numFmtId="43" fontId="8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0" borderId="0" xfId="8" applyFont="1" applyFill="1" applyBorder="1"/>
    <xf numFmtId="43" fontId="8" fillId="0" borderId="4" xfId="8" applyFont="1" applyFill="1" applyBorder="1"/>
    <xf numFmtId="0" fontId="8" fillId="0" borderId="2" xfId="6" quotePrefix="1" applyFont="1" applyBorder="1"/>
    <xf numFmtId="166" fontId="8" fillId="0" borderId="4" xfId="6" applyNumberFormat="1" applyFont="1" applyBorder="1" applyAlignment="1">
      <alignment horizontal="right"/>
    </xf>
    <xf numFmtId="166" fontId="8" fillId="0" borderId="4" xfId="6" applyNumberFormat="1" applyFont="1" applyBorder="1"/>
    <xf numFmtId="0" fontId="31" fillId="0" borderId="0" xfId="0" applyFont="1"/>
    <xf numFmtId="9" fontId="8" fillId="0" borderId="4" xfId="3" quotePrefix="1" applyFont="1" applyFill="1" applyBorder="1" applyAlignment="1">
      <alignment horizontal="right"/>
    </xf>
    <xf numFmtId="0" fontId="32" fillId="0" borderId="0" xfId="0" applyFont="1"/>
    <xf numFmtId="0" fontId="33" fillId="0" borderId="0" xfId="6" applyFont="1"/>
    <xf numFmtId="170" fontId="8" fillId="0" borderId="0" xfId="6" applyNumberFormat="1" applyFont="1"/>
    <xf numFmtId="0" fontId="8" fillId="0" borderId="4" xfId="6" quotePrefix="1" applyFont="1" applyBorder="1"/>
    <xf numFmtId="0" fontId="34" fillId="0" borderId="0" xfId="6" applyFont="1"/>
    <xf numFmtId="171" fontId="0" fillId="0" borderId="0" xfId="0" applyNumberFormat="1"/>
    <xf numFmtId="43" fontId="8" fillId="0" borderId="0" xfId="7" applyFont="1" applyFill="1"/>
    <xf numFmtId="43" fontId="8" fillId="0" borderId="0" xfId="1" applyNumberFormat="1" applyFont="1" applyFill="1"/>
    <xf numFmtId="43" fontId="8" fillId="0" borderId="0" xfId="1" applyNumberFormat="1" applyFont="1" applyFill="1" applyBorder="1" applyAlignment="1">
      <alignment horizontal="left"/>
    </xf>
    <xf numFmtId="43" fontId="0" fillId="0" borderId="0" xfId="0" applyNumberFormat="1"/>
    <xf numFmtId="9" fontId="0" fillId="0" borderId="0" xfId="3" applyFont="1" applyFill="1"/>
    <xf numFmtId="172" fontId="8" fillId="0" borderId="0" xfId="1" applyNumberFormat="1" applyFont="1" applyFill="1" applyBorder="1" applyAlignment="1">
      <alignment horizontal="left"/>
    </xf>
    <xf numFmtId="43" fontId="4" fillId="0" borderId="0" xfId="0" applyNumberFormat="1" applyFont="1"/>
    <xf numFmtId="0" fontId="10" fillId="0" borderId="4" xfId="6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0" fillId="0" borderId="4" xfId="0" applyFont="1" applyBorder="1"/>
    <xf numFmtId="0" fontId="8" fillId="0" borderId="1" xfId="0" applyFont="1" applyBorder="1" applyAlignment="1">
      <alignment horizontal="center"/>
    </xf>
    <xf numFmtId="166" fontId="9" fillId="0" borderId="1" xfId="1" applyNumberFormat="1" applyFont="1" applyFill="1" applyBorder="1"/>
    <xf numFmtId="0" fontId="10" fillId="0" borderId="4" xfId="0" applyFont="1" applyBorder="1" applyAlignment="1">
      <alignment horizontal="left"/>
    </xf>
    <xf numFmtId="167" fontId="9" fillId="0" borderId="4" xfId="1" applyNumberFormat="1" applyFont="1" applyBorder="1" applyAlignment="1">
      <alignment horizontal="left"/>
    </xf>
    <xf numFmtId="166" fontId="9" fillId="0" borderId="1" xfId="7" applyNumberFormat="1" applyFont="1" applyFill="1" applyBorder="1"/>
    <xf numFmtId="0" fontId="35" fillId="0" borderId="0" xfId="0" applyFont="1"/>
    <xf numFmtId="173" fontId="0" fillId="0" borderId="0" xfId="1" applyNumberFormat="1" applyFont="1"/>
    <xf numFmtId="170" fontId="8" fillId="0" borderId="0" xfId="6" applyNumberFormat="1" applyFont="1" applyAlignment="1">
      <alignment horizontal="center"/>
    </xf>
    <xf numFmtId="0" fontId="0" fillId="0" borderId="0" xfId="0" applyAlignment="1">
      <alignment vertical="center"/>
    </xf>
    <xf numFmtId="170" fontId="8" fillId="0" borderId="0" xfId="6" applyNumberFormat="1" applyFont="1" applyAlignment="1">
      <alignment horizontal="center" vertical="center"/>
    </xf>
    <xf numFmtId="167" fontId="8" fillId="0" borderId="0" xfId="6" applyNumberFormat="1" applyFont="1" applyAlignment="1">
      <alignment horizontal="right"/>
    </xf>
    <xf numFmtId="0" fontId="6" fillId="0" borderId="0" xfId="0" applyFont="1"/>
    <xf numFmtId="167" fontId="8" fillId="0" borderId="0" xfId="1" quotePrefix="1" applyNumberFormat="1" applyFont="1" applyAlignment="1">
      <alignment horizontal="left"/>
    </xf>
    <xf numFmtId="167" fontId="8" fillId="0" borderId="4" xfId="1" applyNumberFormat="1" applyFont="1" applyFill="1" applyBorder="1" applyAlignment="1">
      <alignment horizontal="left"/>
    </xf>
    <xf numFmtId="167" fontId="8" fillId="0" borderId="0" xfId="8" applyNumberFormat="1" applyFont="1" applyFill="1" applyAlignment="1">
      <alignment horizontal="left"/>
    </xf>
    <xf numFmtId="0" fontId="9" fillId="0" borderId="1" xfId="6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6" applyFont="1" applyBorder="1" applyAlignment="1">
      <alignment vertical="center"/>
    </xf>
    <xf numFmtId="0" fontId="8" fillId="0" borderId="0" xfId="6" applyFont="1" applyAlignment="1">
      <alignment vertical="center"/>
    </xf>
    <xf numFmtId="166" fontId="9" fillId="0" borderId="1" xfId="8" applyNumberFormat="1" applyFont="1" applyFill="1" applyBorder="1" applyAlignment="1">
      <alignment vertical="center"/>
    </xf>
    <xf numFmtId="166" fontId="9" fillId="0" borderId="0" xfId="8" applyNumberFormat="1" applyFont="1" applyFill="1" applyBorder="1" applyAlignment="1">
      <alignment vertical="center"/>
    </xf>
    <xf numFmtId="173" fontId="0" fillId="0" borderId="0" xfId="0" applyNumberFormat="1"/>
    <xf numFmtId="166" fontId="8" fillId="0" borderId="4" xfId="8" applyNumberFormat="1" applyFont="1" applyFill="1" applyBorder="1" applyAlignment="1"/>
    <xf numFmtId="166" fontId="8" fillId="0" borderId="1" xfId="8" applyNumberFormat="1" applyFont="1" applyFill="1" applyBorder="1" applyAlignment="1"/>
    <xf numFmtId="166" fontId="8" fillId="0" borderId="4" xfId="1" quotePrefix="1" applyNumberFormat="1" applyFont="1" applyFill="1" applyBorder="1" applyAlignment="1">
      <alignment horizontal="right"/>
    </xf>
    <xf numFmtId="166" fontId="8" fillId="0" borderId="0" xfId="8" applyNumberFormat="1" applyFont="1" applyFill="1" applyBorder="1" applyAlignment="1">
      <alignment vertical="center"/>
    </xf>
    <xf numFmtId="166" fontId="8" fillId="0" borderId="0" xfId="8" applyNumberFormat="1" applyFont="1" applyFill="1" applyAlignment="1">
      <alignment vertical="center"/>
    </xf>
    <xf numFmtId="170" fontId="8" fillId="0" borderId="4" xfId="6" applyNumberFormat="1" applyFont="1" applyBorder="1"/>
    <xf numFmtId="0" fontId="0" fillId="0" borderId="5" xfId="0" applyBorder="1"/>
    <xf numFmtId="0" fontId="4" fillId="0" borderId="5" xfId="0" applyFont="1" applyBorder="1"/>
    <xf numFmtId="175" fontId="0" fillId="0" borderId="0" xfId="3" applyNumberFormat="1" applyFont="1"/>
    <xf numFmtId="0" fontId="0" fillId="0" borderId="3" xfId="0" applyBorder="1"/>
    <xf numFmtId="0" fontId="4" fillId="0" borderId="3" xfId="0" applyFont="1" applyBorder="1"/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7" fillId="0" borderId="0" xfId="0" applyFont="1"/>
    <xf numFmtId="0" fontId="27" fillId="0" borderId="0" xfId="0" quotePrefix="1" applyFont="1" applyAlignment="1">
      <alignment vertical="top" wrapText="1"/>
    </xf>
    <xf numFmtId="0" fontId="10" fillId="0" borderId="4" xfId="6" applyFont="1" applyBorder="1" applyAlignment="1">
      <alignment vertical="center"/>
    </xf>
    <xf numFmtId="0" fontId="8" fillId="0" borderId="4" xfId="6" applyFont="1" applyBorder="1" applyAlignment="1">
      <alignment vertical="center"/>
    </xf>
    <xf numFmtId="0" fontId="8" fillId="0" borderId="4" xfId="6" quotePrefix="1" applyFont="1" applyBorder="1" applyAlignment="1">
      <alignment horizontal="right" vertical="center"/>
    </xf>
    <xf numFmtId="0" fontId="8" fillId="0" borderId="4" xfId="6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9" fillId="0" borderId="2" xfId="6" applyFont="1" applyBorder="1"/>
    <xf numFmtId="0" fontId="33" fillId="0" borderId="0" xfId="0" applyFont="1" applyAlignment="1">
      <alignment horizontal="left"/>
    </xf>
    <xf numFmtId="0" fontId="8" fillId="0" borderId="2" xfId="6" applyFont="1" applyBorder="1" applyAlignment="1">
      <alignment vertical="center"/>
    </xf>
    <xf numFmtId="170" fontId="8" fillId="0" borderId="2" xfId="6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6" applyFont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66" fontId="8" fillId="0" borderId="4" xfId="8" applyNumberFormat="1" applyFont="1" applyFill="1" applyBorder="1" applyAlignment="1">
      <alignment vertical="center"/>
    </xf>
    <xf numFmtId="0" fontId="9" fillId="0" borderId="0" xfId="6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26" fillId="0" borderId="0" xfId="0" applyFont="1" applyAlignment="1">
      <alignment horizontal="center"/>
    </xf>
    <xf numFmtId="0" fontId="28" fillId="0" borderId="0" xfId="6" applyFont="1" applyAlignment="1">
      <alignment vertical="center"/>
    </xf>
    <xf numFmtId="10" fontId="0" fillId="0" borderId="0" xfId="0" applyNumberFormat="1"/>
    <xf numFmtId="9" fontId="8" fillId="0" borderId="0" xfId="3" quotePrefix="1" applyFont="1" applyFill="1" applyBorder="1" applyAlignment="1">
      <alignment horizontal="right"/>
    </xf>
    <xf numFmtId="173" fontId="8" fillId="0" borderId="0" xfId="1" quotePrefix="1" applyNumberFormat="1" applyFont="1" applyFill="1" applyBorder="1" applyAlignment="1">
      <alignment horizontal="right"/>
    </xf>
    <xf numFmtId="0" fontId="36" fillId="0" borderId="0" xfId="0" applyFont="1"/>
    <xf numFmtId="174" fontId="38" fillId="0" borderId="0" xfId="1" applyNumberFormat="1" applyFont="1"/>
    <xf numFmtId="174" fontId="39" fillId="0" borderId="0" xfId="1" applyNumberFormat="1" applyFont="1"/>
    <xf numFmtId="0" fontId="27" fillId="0" borderId="0" xfId="0" quotePrefix="1" applyFont="1" applyAlignment="1">
      <alignment vertical="top"/>
    </xf>
    <xf numFmtId="0" fontId="40" fillId="0" borderId="0" xfId="6" quotePrefix="1" applyFont="1"/>
    <xf numFmtId="170" fontId="8" fillId="0" borderId="4" xfId="6" applyNumberFormat="1" applyFont="1" applyBorder="1" applyAlignment="1">
      <alignment vertical="center"/>
    </xf>
    <xf numFmtId="170" fontId="8" fillId="0" borderId="0" xfId="6" applyNumberFormat="1" applyFont="1" applyAlignment="1">
      <alignment vertical="center"/>
    </xf>
    <xf numFmtId="170" fontId="8" fillId="0" borderId="0" xfId="6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6" applyFont="1" applyAlignment="1">
      <alignment vertical="center"/>
    </xf>
    <xf numFmtId="0" fontId="8" fillId="0" borderId="0" xfId="6" quotePrefix="1" applyFont="1" applyAlignment="1">
      <alignment horizontal="right" vertical="center"/>
    </xf>
    <xf numFmtId="0" fontId="8" fillId="0" borderId="0" xfId="6" applyFont="1" applyAlignment="1">
      <alignment horizontal="right" vertical="center"/>
    </xf>
    <xf numFmtId="167" fontId="8" fillId="0" borderId="0" xfId="0" applyNumberFormat="1" applyFont="1" applyAlignment="1">
      <alignment horizontal="left"/>
    </xf>
    <xf numFmtId="0" fontId="37" fillId="0" borderId="2" xfId="0" applyFont="1" applyBorder="1"/>
    <xf numFmtId="0" fontId="37" fillId="0" borderId="0" xfId="0" applyFont="1" applyAlignment="1">
      <alignment horizontal="center"/>
    </xf>
    <xf numFmtId="0" fontId="37" fillId="0" borderId="4" xfId="0" applyFont="1" applyBorder="1"/>
    <xf numFmtId="0" fontId="37" fillId="0" borderId="1" xfId="0" applyFont="1" applyBorder="1"/>
    <xf numFmtId="166" fontId="37" fillId="0" borderId="0" xfId="1" applyNumberFormat="1" applyFont="1" applyFill="1"/>
    <xf numFmtId="0" fontId="8" fillId="0" borderId="3" xfId="6" applyFont="1" applyBorder="1" applyAlignment="1">
      <alignment horizontal="center"/>
    </xf>
    <xf numFmtId="16" fontId="8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6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4" xfId="0" applyFont="1" applyBorder="1" applyAlignment="1">
      <alignment horizontal="center"/>
    </xf>
    <xf numFmtId="170" fontId="8" fillId="0" borderId="6" xfId="6" applyNumberFormat="1" applyFont="1" applyBorder="1" applyAlignment="1">
      <alignment horizontal="right" vertical="center"/>
    </xf>
    <xf numFmtId="170" fontId="8" fillId="0" borderId="4" xfId="6" applyNumberFormat="1" applyFont="1" applyBorder="1" applyAlignment="1">
      <alignment horizontal="right" vertical="center"/>
    </xf>
    <xf numFmtId="0" fontId="8" fillId="0" borderId="6" xfId="6" applyFont="1" applyBorder="1" applyAlignment="1">
      <alignment horizontal="right" vertical="center"/>
    </xf>
    <xf numFmtId="0" fontId="8" fillId="0" borderId="4" xfId="6" applyFont="1" applyBorder="1" applyAlignment="1">
      <alignment horizontal="right" vertical="center"/>
    </xf>
    <xf numFmtId="170" fontId="8" fillId="0" borderId="4" xfId="6" applyNumberFormat="1" applyFont="1" applyBorder="1" applyAlignment="1">
      <alignment horizontal="center"/>
    </xf>
    <xf numFmtId="170" fontId="8" fillId="0" borderId="6" xfId="6" applyNumberFormat="1" applyFont="1" applyBorder="1" applyAlignment="1">
      <alignment horizontal="center" vertical="center"/>
    </xf>
    <xf numFmtId="170" fontId="8" fillId="0" borderId="4" xfId="6" applyNumberFormat="1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170" fontId="8" fillId="0" borderId="0" xfId="6" applyNumberFormat="1" applyFont="1" applyAlignment="1">
      <alignment horizontal="center"/>
    </xf>
    <xf numFmtId="170" fontId="8" fillId="0" borderId="3" xfId="6" applyNumberFormat="1" applyFont="1" applyBorder="1" applyAlignment="1">
      <alignment horizontal="center"/>
    </xf>
    <xf numFmtId="170" fontId="8" fillId="0" borderId="0" xfId="6" applyNumberFormat="1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7" fillId="0" borderId="0" xfId="0" quotePrefix="1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70" fontId="8" fillId="0" borderId="3" xfId="6" applyNumberFormat="1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0" borderId="5" xfId="6" applyFont="1" applyBorder="1" applyAlignment="1">
      <alignment horizontal="center"/>
    </xf>
  </cellXfs>
  <cellStyles count="15">
    <cellStyle name="Comma" xfId="1" builtinId="3"/>
    <cellStyle name="Comma 10 10" xfId="8" xr:uid="{00000000-0005-0000-0000-000001000000}"/>
    <cellStyle name="Comma 12" xfId="13" xr:uid="{00000000-0005-0000-0000-000002000000}"/>
    <cellStyle name="Comma 17 2" xfId="9" xr:uid="{00000000-0005-0000-0000-000003000000}"/>
    <cellStyle name="Comma 8" xfId="7" xr:uid="{00000000-0005-0000-0000-000004000000}"/>
    <cellStyle name="Currency" xfId="2" builtinId="4"/>
    <cellStyle name="Currency 2" xfId="12" xr:uid="{00000000-0005-0000-0000-000006000000}"/>
    <cellStyle name="Hyperlink" xfId="4" builtinId="8"/>
    <cellStyle name="Normal" xfId="0" builtinId="0"/>
    <cellStyle name="Normal 2" xfId="6" xr:uid="{00000000-0005-0000-0000-000009000000}"/>
    <cellStyle name="Normal 3" xfId="10" xr:uid="{00000000-0005-0000-0000-00000A000000}"/>
    <cellStyle name="Normal 4" xfId="5" xr:uid="{00000000-0005-0000-0000-00000B000000}"/>
    <cellStyle name="Normal 5 3" xfId="14" xr:uid="{7D9F94A7-B26F-4F78-9D1A-6CAC269D7D96}"/>
    <cellStyle name="Percent" xfId="3" builtinId="5"/>
    <cellStyle name="Percent 2" xfId="11" xr:uid="{00000000-0005-0000-0000-00000D000000}"/>
  </cellStyles>
  <dxfs count="0"/>
  <tableStyles count="0" defaultTableStyle="TableStyleMedium2" defaultPivotStyle="PivotStyleLight16"/>
  <colors>
    <mruColors>
      <color rgb="FFFF3300"/>
      <color rgb="FFFF5353"/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C2:O67"/>
  <sheetViews>
    <sheetView showGridLines="0" tabSelected="1" zoomScaleNormal="100" workbookViewId="0">
      <selection activeCell="C2" sqref="C2:O2"/>
    </sheetView>
  </sheetViews>
  <sheetFormatPr defaultRowHeight="12" customHeight="1"/>
  <cols>
    <col min="3" max="3" width="64.7109375" customWidth="1"/>
    <col min="4" max="4" width="1.7109375" customWidth="1"/>
    <col min="5" max="5" width="5.7109375" customWidth="1"/>
    <col min="6" max="6" width="1.7109375" customWidth="1"/>
    <col min="7" max="7" width="10.5703125" customWidth="1"/>
    <col min="8" max="8" width="1.7109375" customWidth="1"/>
    <col min="9" max="9" width="10.5703125" customWidth="1"/>
    <col min="10" max="10" width="1.7109375" customWidth="1"/>
    <col min="11" max="11" width="10.5703125" customWidth="1"/>
    <col min="12" max="12" width="1.7109375" customWidth="1"/>
    <col min="13" max="13" width="10.5703125" customWidth="1"/>
    <col min="14" max="14" width="1.7109375" customWidth="1"/>
    <col min="15" max="15" width="10.5703125" customWidth="1"/>
    <col min="16" max="16" width="10.7109375" customWidth="1"/>
  </cols>
  <sheetData>
    <row r="2" spans="3:15" ht="18.75">
      <c r="C2" s="254" t="s">
        <v>55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3:15" ht="12" customHeight="1" thickBot="1">
      <c r="C3" s="11"/>
      <c r="D3" s="11"/>
      <c r="E3" s="11"/>
      <c r="F3" s="11"/>
      <c r="G3" s="12"/>
      <c r="H3" s="12"/>
      <c r="I3" s="12"/>
      <c r="J3" s="11"/>
      <c r="K3" s="11"/>
      <c r="L3" s="11"/>
      <c r="M3" s="11"/>
      <c r="N3" s="11"/>
      <c r="O3" s="10"/>
    </row>
    <row r="4" spans="3:15" ht="12" customHeight="1">
      <c r="C4" s="13"/>
      <c r="D4" s="13"/>
      <c r="E4" s="13"/>
      <c r="F4" s="13"/>
      <c r="G4" s="252" t="s">
        <v>2</v>
      </c>
      <c r="H4" s="252"/>
      <c r="I4" s="252"/>
      <c r="J4" s="13"/>
      <c r="K4" s="255" t="s">
        <v>1</v>
      </c>
      <c r="L4" s="255"/>
      <c r="M4" s="255"/>
      <c r="N4" s="13"/>
      <c r="O4" s="4" t="s">
        <v>56</v>
      </c>
    </row>
    <row r="5" spans="3:15" ht="12" customHeight="1">
      <c r="C5" s="13"/>
      <c r="D5" s="13"/>
      <c r="E5" s="14"/>
      <c r="F5" s="14"/>
      <c r="G5" s="253" t="s">
        <v>275</v>
      </c>
      <c r="H5" s="253"/>
      <c r="I5" s="253"/>
      <c r="J5" s="14"/>
      <c r="K5" s="15"/>
      <c r="L5" s="15" t="s">
        <v>275</v>
      </c>
      <c r="M5" s="15"/>
      <c r="N5" s="13"/>
      <c r="O5" s="49" t="s">
        <v>57</v>
      </c>
    </row>
    <row r="6" spans="3:15" ht="12" customHeight="1">
      <c r="C6" s="169" t="s">
        <v>58</v>
      </c>
      <c r="D6" s="16"/>
      <c r="E6" s="168" t="s">
        <v>59</v>
      </c>
      <c r="F6" s="16"/>
      <c r="G6" s="204">
        <v>2023</v>
      </c>
      <c r="H6" s="205"/>
      <c r="I6" s="204">
        <v>2022</v>
      </c>
      <c r="J6" s="206"/>
      <c r="K6" s="204">
        <v>2023</v>
      </c>
      <c r="L6" s="205"/>
      <c r="M6" s="204">
        <v>2022</v>
      </c>
      <c r="N6" s="206"/>
      <c r="O6" s="205">
        <v>2022</v>
      </c>
    </row>
    <row r="7" spans="3:15" ht="12" customHeight="1">
      <c r="C7" s="18"/>
      <c r="D7" s="16"/>
      <c r="E7" s="16"/>
      <c r="F7" s="16"/>
      <c r="G7" s="16"/>
      <c r="H7" s="16"/>
      <c r="I7" s="19"/>
      <c r="J7" s="16"/>
      <c r="K7" s="16"/>
      <c r="L7" s="16"/>
      <c r="M7" s="16"/>
      <c r="N7" s="16"/>
    </row>
    <row r="8" spans="3:15" ht="12" customHeight="1">
      <c r="C8" s="183" t="s">
        <v>60</v>
      </c>
      <c r="D8" s="21"/>
      <c r="E8" s="105">
        <v>2</v>
      </c>
      <c r="F8" s="21"/>
      <c r="G8" s="22">
        <v>156</v>
      </c>
      <c r="H8" s="23"/>
      <c r="I8" s="24">
        <v>273.59999999999997</v>
      </c>
      <c r="J8" s="25"/>
      <c r="K8" s="22">
        <v>299.10000000000002</v>
      </c>
      <c r="L8" s="25"/>
      <c r="M8" s="24">
        <v>409.9</v>
      </c>
      <c r="N8" s="23"/>
      <c r="O8" s="24">
        <v>825.0999999999998</v>
      </c>
    </row>
    <row r="9" spans="3:15" ht="12" customHeight="1">
      <c r="C9" s="21"/>
      <c r="D9" s="21"/>
      <c r="E9" s="105"/>
      <c r="F9" s="21"/>
      <c r="G9" s="26"/>
      <c r="H9" s="23"/>
      <c r="I9" s="23"/>
      <c r="J9" s="25"/>
      <c r="K9" s="165"/>
      <c r="L9" s="25"/>
      <c r="M9" s="23"/>
      <c r="N9" s="25"/>
      <c r="O9" s="23"/>
    </row>
    <row r="10" spans="3:15" ht="12" customHeight="1">
      <c r="C10" s="27" t="s">
        <v>33</v>
      </c>
      <c r="D10" s="21"/>
      <c r="E10" s="102">
        <v>3</v>
      </c>
      <c r="F10" s="25"/>
      <c r="G10" s="28">
        <v>-61.7</v>
      </c>
      <c r="H10" s="23"/>
      <c r="I10" s="29">
        <v>-69</v>
      </c>
      <c r="J10" s="25"/>
      <c r="K10" s="28">
        <v>-150</v>
      </c>
      <c r="L10" s="25"/>
      <c r="M10" s="29">
        <v>-142</v>
      </c>
      <c r="N10" s="28"/>
      <c r="O10" s="29">
        <v>-324.7</v>
      </c>
    </row>
    <row r="11" spans="3:15" ht="12" customHeight="1">
      <c r="C11" s="27" t="s">
        <v>34</v>
      </c>
      <c r="D11" s="21"/>
      <c r="E11" s="103">
        <v>3</v>
      </c>
      <c r="F11" s="25"/>
      <c r="G11" s="28">
        <v>-1.4</v>
      </c>
      <c r="H11" s="29"/>
      <c r="I11" s="29">
        <v>-1.5</v>
      </c>
      <c r="J11" s="25"/>
      <c r="K11" s="28">
        <v>-3.2</v>
      </c>
      <c r="L11" s="25"/>
      <c r="M11" s="29">
        <v>-3.2</v>
      </c>
      <c r="N11" s="29"/>
      <c r="O11" s="29">
        <v>-6.9</v>
      </c>
    </row>
    <row r="12" spans="3:15" ht="12" customHeight="1">
      <c r="C12" s="21" t="s">
        <v>35</v>
      </c>
      <c r="D12" s="21"/>
      <c r="E12" s="104">
        <v>3</v>
      </c>
      <c r="F12" s="25"/>
      <c r="G12" s="28">
        <v>-10.199999999999999</v>
      </c>
      <c r="H12" s="23"/>
      <c r="I12" s="29">
        <v>-9.8000000000000007</v>
      </c>
      <c r="J12" s="25"/>
      <c r="K12" s="28">
        <v>-20.8</v>
      </c>
      <c r="L12" s="25"/>
      <c r="M12" s="29">
        <v>-19.5</v>
      </c>
      <c r="N12" s="29"/>
      <c r="O12" s="29">
        <v>-38.9</v>
      </c>
    </row>
    <row r="13" spans="3:15" ht="12" customHeight="1">
      <c r="C13" s="27" t="s">
        <v>61</v>
      </c>
      <c r="D13" s="27"/>
      <c r="E13" s="103">
        <v>4</v>
      </c>
      <c r="F13" s="25"/>
      <c r="G13" s="29">
        <v>-42.6</v>
      </c>
      <c r="H13" s="29"/>
      <c r="I13" s="29">
        <v>-114.3</v>
      </c>
      <c r="J13" s="25"/>
      <c r="K13" s="29">
        <v>-80.5</v>
      </c>
      <c r="L13" s="25"/>
      <c r="M13" s="29">
        <v>-158.4</v>
      </c>
      <c r="N13" s="29"/>
      <c r="O13" s="29">
        <v>-253.1</v>
      </c>
    </row>
    <row r="14" spans="3:15" ht="12" customHeight="1">
      <c r="C14" s="27" t="s">
        <v>62</v>
      </c>
      <c r="D14" s="27"/>
      <c r="E14" s="103">
        <v>4</v>
      </c>
      <c r="F14" s="25"/>
      <c r="G14" s="29">
        <v>-15</v>
      </c>
      <c r="H14" s="29"/>
      <c r="I14" s="29">
        <v>-21.2</v>
      </c>
      <c r="J14" s="25"/>
      <c r="K14" s="29">
        <v>-35.700000000000003</v>
      </c>
      <c r="L14" s="25"/>
      <c r="M14" s="29">
        <v>-49.5</v>
      </c>
      <c r="N14" s="29"/>
      <c r="O14" s="29">
        <v>-95.9</v>
      </c>
    </row>
    <row r="15" spans="3:15" ht="12" customHeight="1">
      <c r="C15" s="27" t="s">
        <v>63</v>
      </c>
      <c r="D15" s="27"/>
      <c r="E15" s="103">
        <v>4</v>
      </c>
      <c r="F15" s="25"/>
      <c r="G15" s="29">
        <v>-6.3</v>
      </c>
      <c r="H15" s="29"/>
      <c r="I15" s="29">
        <v>0.4</v>
      </c>
      <c r="J15" s="25"/>
      <c r="K15" s="29">
        <v>-6.3</v>
      </c>
      <c r="L15" s="25"/>
      <c r="M15" s="29">
        <v>0.4</v>
      </c>
      <c r="N15" s="29"/>
      <c r="O15" s="29">
        <v>-5.3</v>
      </c>
    </row>
    <row r="16" spans="3:15" ht="12" customHeight="1">
      <c r="C16" s="27" t="s">
        <v>38</v>
      </c>
      <c r="D16" s="27"/>
      <c r="E16" s="103">
        <v>4</v>
      </c>
      <c r="F16" s="25"/>
      <c r="G16" s="28">
        <v>9.546771999999995E-2</v>
      </c>
      <c r="H16" s="29"/>
      <c r="I16" s="29">
        <v>2.5494433499999998</v>
      </c>
      <c r="J16" s="25"/>
      <c r="K16" s="28">
        <v>9.7202209999999956E-2</v>
      </c>
      <c r="L16" s="25"/>
      <c r="M16" s="29">
        <v>-0.48844681000000012</v>
      </c>
      <c r="N16" s="29"/>
      <c r="O16" s="29">
        <v>5.6956264399999998</v>
      </c>
    </row>
    <row r="17" spans="3:15" ht="12" customHeight="1">
      <c r="C17" s="30" t="s">
        <v>64</v>
      </c>
      <c r="E17" s="104"/>
      <c r="F17" s="25"/>
      <c r="G17" s="31">
        <f>SUM(G10:G16)</f>
        <v>-137.10453228000003</v>
      </c>
      <c r="H17" s="23"/>
      <c r="I17" s="31">
        <v>-212.85055664999999</v>
      </c>
      <c r="J17" s="25"/>
      <c r="K17" s="31">
        <f>SUM(K10:K16)</f>
        <v>-296.40279779000002</v>
      </c>
      <c r="L17" s="25"/>
      <c r="M17" s="31">
        <v>-372.68844681000007</v>
      </c>
      <c r="N17" s="26"/>
      <c r="O17" s="31">
        <v>-719.10437355999989</v>
      </c>
    </row>
    <row r="18" spans="3:15" ht="12" customHeight="1">
      <c r="C18" s="21" t="s">
        <v>65</v>
      </c>
      <c r="E18" s="105" t="s">
        <v>30</v>
      </c>
      <c r="F18" s="25"/>
      <c r="G18" s="26">
        <f>+G17+G8</f>
        <v>18.895467719999971</v>
      </c>
      <c r="H18" s="23"/>
      <c r="I18" s="26">
        <v>60.749443349999979</v>
      </c>
      <c r="J18" s="25"/>
      <c r="K18" s="26">
        <f>+K17+K8</f>
        <v>2.6972022100000004</v>
      </c>
      <c r="L18" s="25"/>
      <c r="M18" s="26">
        <v>37.211553189999904</v>
      </c>
      <c r="N18" s="26"/>
      <c r="O18" s="26">
        <v>105.99562643999991</v>
      </c>
    </row>
    <row r="19" spans="3:15" ht="12" customHeight="1">
      <c r="C19" s="25" t="s">
        <v>66</v>
      </c>
      <c r="D19" s="25"/>
      <c r="E19" s="105">
        <v>5</v>
      </c>
      <c r="F19" s="25"/>
      <c r="G19" s="26">
        <v>0.2</v>
      </c>
      <c r="H19" s="23"/>
      <c r="I19" s="26">
        <v>1</v>
      </c>
      <c r="J19" s="25"/>
      <c r="K19" s="26">
        <v>0.5</v>
      </c>
      <c r="L19" s="25"/>
      <c r="M19" s="26">
        <v>0.7</v>
      </c>
      <c r="N19" s="23"/>
      <c r="O19" s="26">
        <v>-5</v>
      </c>
    </row>
    <row r="20" spans="3:15" ht="12" customHeight="1">
      <c r="C20" s="21" t="s">
        <v>67</v>
      </c>
      <c r="D20" s="25"/>
      <c r="E20" s="105">
        <v>6</v>
      </c>
      <c r="F20" s="25"/>
      <c r="G20" s="26">
        <v>-26.1</v>
      </c>
      <c r="H20" s="23"/>
      <c r="I20" s="23">
        <v>-27.3</v>
      </c>
      <c r="J20" s="25"/>
      <c r="K20" s="26">
        <v>-56.8</v>
      </c>
      <c r="L20" s="25"/>
      <c r="M20" s="23">
        <v>-52.1</v>
      </c>
      <c r="N20" s="23"/>
      <c r="O20" s="23">
        <v>-110.3</v>
      </c>
    </row>
    <row r="21" spans="3:15" ht="12" customHeight="1">
      <c r="C21" s="20" t="s">
        <v>68</v>
      </c>
      <c r="D21" s="25"/>
      <c r="E21" s="105">
        <v>7</v>
      </c>
      <c r="F21" s="25"/>
      <c r="G21" s="22">
        <v>2.8</v>
      </c>
      <c r="H21" s="23"/>
      <c r="I21" s="24">
        <v>-6.4</v>
      </c>
      <c r="J21" s="25"/>
      <c r="K21" s="22">
        <v>-4.4000000000000004</v>
      </c>
      <c r="L21" s="25"/>
      <c r="M21" s="24">
        <v>-2</v>
      </c>
      <c r="N21" s="23"/>
      <c r="O21" s="24">
        <v>2.6</v>
      </c>
    </row>
    <row r="22" spans="3:15" ht="12" customHeight="1">
      <c r="C22" s="27" t="s">
        <v>69</v>
      </c>
      <c r="E22" s="104"/>
      <c r="F22" s="25"/>
      <c r="G22" s="28">
        <f>SUM(G18:G21)</f>
        <v>-4.2045322800000315</v>
      </c>
      <c r="H22" s="23"/>
      <c r="I22" s="28">
        <v>28.049443349999983</v>
      </c>
      <c r="J22" s="25"/>
      <c r="K22" s="28">
        <f>SUM(K18:K21)</f>
        <v>-58.002797789999995</v>
      </c>
      <c r="L22" s="25"/>
      <c r="M22" s="28">
        <v>-16.188446810000094</v>
      </c>
      <c r="N22" s="28"/>
      <c r="O22" s="28">
        <v>-6.7043735600000876</v>
      </c>
    </row>
    <row r="23" spans="3:15" ht="12" customHeight="1">
      <c r="C23" s="20" t="s">
        <v>70</v>
      </c>
      <c r="D23" s="25"/>
      <c r="E23" s="104">
        <v>8</v>
      </c>
      <c r="F23" s="25"/>
      <c r="G23" s="28">
        <v>-5.1000000000000005</v>
      </c>
      <c r="H23" s="23"/>
      <c r="I23" s="29">
        <v>-9.3000000000000007</v>
      </c>
      <c r="J23" s="25"/>
      <c r="K23" s="28">
        <v>-10.200000000000001</v>
      </c>
      <c r="L23" s="25"/>
      <c r="M23" s="29">
        <v>-14.3</v>
      </c>
      <c r="N23" s="23"/>
      <c r="O23" s="29">
        <v>-26.1</v>
      </c>
    </row>
    <row r="24" spans="3:15" ht="12" customHeight="1">
      <c r="C24" s="173" t="s">
        <v>71</v>
      </c>
      <c r="E24" s="106"/>
      <c r="F24" s="35"/>
      <c r="G24" s="174">
        <f>SUM(G22:G23)</f>
        <v>-9.3045322800000321</v>
      </c>
      <c r="H24" s="34"/>
      <c r="I24" s="174">
        <v>18.749443349999982</v>
      </c>
      <c r="J24" s="35"/>
      <c r="K24" s="171">
        <f>SUM(K22:K23)</f>
        <v>-68.202797789999991</v>
      </c>
      <c r="L24" s="35"/>
      <c r="M24" s="174">
        <v>-30.488446810000095</v>
      </c>
      <c r="N24" s="112"/>
      <c r="O24" s="174">
        <v>-32.804373560000087</v>
      </c>
    </row>
    <row r="25" spans="3:15" ht="12" customHeight="1">
      <c r="C25" s="33"/>
      <c r="D25" s="35"/>
      <c r="E25" s="106"/>
      <c r="F25" s="35"/>
      <c r="G25" s="36"/>
      <c r="H25" s="34"/>
      <c r="I25" s="34"/>
      <c r="J25" s="35"/>
      <c r="K25" s="35"/>
      <c r="L25" s="35"/>
      <c r="M25" s="34"/>
      <c r="N25" s="35"/>
      <c r="O25" s="34"/>
    </row>
    <row r="26" spans="3:15" ht="12" customHeight="1">
      <c r="C26" s="37" t="s">
        <v>72</v>
      </c>
      <c r="D26" s="25"/>
      <c r="E26" s="103"/>
      <c r="F26" s="25"/>
      <c r="G26" s="28"/>
      <c r="H26" s="29"/>
      <c r="I26" s="29"/>
      <c r="J26" s="25"/>
      <c r="K26" s="25"/>
      <c r="L26" s="25"/>
      <c r="M26" s="29"/>
      <c r="N26" s="25"/>
      <c r="O26" s="29"/>
    </row>
    <row r="27" spans="3:15" ht="12" customHeight="1">
      <c r="C27" s="27" t="s">
        <v>26</v>
      </c>
      <c r="E27" s="103">
        <v>13</v>
      </c>
      <c r="F27" s="25"/>
      <c r="G27" s="28">
        <v>0.7</v>
      </c>
      <c r="H27" s="29"/>
      <c r="I27" s="28">
        <v>19.8</v>
      </c>
      <c r="J27" s="25"/>
      <c r="K27" s="28">
        <v>1.2999999999999998</v>
      </c>
      <c r="L27" s="25"/>
      <c r="M27" s="28">
        <v>32.1</v>
      </c>
      <c r="N27" s="29"/>
      <c r="O27" s="28">
        <v>38.400000000000006</v>
      </c>
    </row>
    <row r="28" spans="3:15" ht="12" customHeight="1">
      <c r="C28" s="27" t="s">
        <v>29</v>
      </c>
      <c r="E28" s="103">
        <v>13</v>
      </c>
      <c r="F28" s="25"/>
      <c r="G28" s="28">
        <v>0</v>
      </c>
      <c r="H28" s="29"/>
      <c r="I28" s="29">
        <v>0.9</v>
      </c>
      <c r="J28" s="25"/>
      <c r="K28" s="28">
        <v>-0.4</v>
      </c>
      <c r="L28" s="25"/>
      <c r="M28" s="29">
        <v>2.8</v>
      </c>
      <c r="N28" s="29"/>
      <c r="O28" s="29">
        <v>2.6</v>
      </c>
    </row>
    <row r="29" spans="3:15" ht="12" customHeight="1">
      <c r="C29" s="38" t="s">
        <v>73</v>
      </c>
      <c r="D29" s="25"/>
      <c r="E29" s="103"/>
      <c r="F29" s="25"/>
      <c r="G29" s="31">
        <f>SUM(G27:G28)</f>
        <v>0.7</v>
      </c>
      <c r="H29" s="29"/>
      <c r="I29" s="31">
        <v>20.7</v>
      </c>
      <c r="J29" s="25"/>
      <c r="K29" s="31">
        <f>SUM(K27:K28)</f>
        <v>0.8999999999999998</v>
      </c>
      <c r="L29" s="25"/>
      <c r="M29" s="31">
        <v>34.9</v>
      </c>
      <c r="N29" s="26"/>
      <c r="O29" s="31">
        <v>41.000000000000007</v>
      </c>
    </row>
    <row r="30" spans="3:15" ht="12" customHeight="1">
      <c r="C30" s="173" t="s">
        <v>74</v>
      </c>
      <c r="D30" s="35"/>
      <c r="E30" s="106"/>
      <c r="F30" s="35"/>
      <c r="G30" s="174">
        <f>+G29+G24</f>
        <v>-8.6045322800000328</v>
      </c>
      <c r="H30" s="34"/>
      <c r="I30" s="174">
        <v>39.449443349999981</v>
      </c>
      <c r="J30" s="35"/>
      <c r="K30" s="174">
        <f>+K29+K24</f>
        <v>-67.302797789999985</v>
      </c>
      <c r="L30" s="35"/>
      <c r="M30" s="174">
        <v>4.4115531899999034</v>
      </c>
      <c r="N30" s="112"/>
      <c r="O30" s="174">
        <v>8.1956264399999199</v>
      </c>
    </row>
    <row r="31" spans="3:15" ht="12" customHeight="1">
      <c r="C31" s="39"/>
      <c r="D31" s="40"/>
      <c r="E31" s="107"/>
      <c r="F31" s="40"/>
      <c r="G31" s="41"/>
      <c r="H31" s="42"/>
      <c r="I31" s="43"/>
      <c r="J31" s="40"/>
      <c r="K31" s="40"/>
      <c r="L31" s="40"/>
      <c r="M31" s="43"/>
      <c r="N31" s="40"/>
      <c r="O31" s="43"/>
    </row>
    <row r="32" spans="3:15" ht="12" customHeight="1">
      <c r="C32" s="37" t="s">
        <v>75</v>
      </c>
      <c r="D32" s="44"/>
      <c r="E32" s="107"/>
      <c r="F32" s="40"/>
      <c r="G32" s="41"/>
      <c r="H32" s="42"/>
      <c r="I32" s="43"/>
      <c r="J32" s="40"/>
      <c r="K32" s="40"/>
      <c r="L32" s="40"/>
      <c r="M32" s="43"/>
      <c r="N32" s="40"/>
      <c r="O32" s="43"/>
    </row>
    <row r="33" spans="3:15" ht="12" customHeight="1">
      <c r="C33" s="182" t="s">
        <v>76</v>
      </c>
      <c r="E33" s="103">
        <v>12</v>
      </c>
      <c r="F33" s="40"/>
      <c r="G33" s="160">
        <v>-1.0232865030172894E-2</v>
      </c>
      <c r="H33" s="161"/>
      <c r="I33" s="160">
        <v>3.9529370696841953E-2</v>
      </c>
      <c r="J33" s="162" t="s">
        <v>30</v>
      </c>
      <c r="K33" s="160">
        <v>-7.5007534335217715E-2</v>
      </c>
      <c r="L33" s="162"/>
      <c r="M33" s="160">
        <v>-6.9655097858141238E-2</v>
      </c>
      <c r="N33" s="161"/>
      <c r="O33" s="160">
        <v>-5.5373793841661155E-2</v>
      </c>
    </row>
    <row r="34" spans="3:15" ht="12" customHeight="1">
      <c r="C34" s="182"/>
      <c r="E34" s="103"/>
      <c r="G34" s="160"/>
      <c r="H34" s="161"/>
      <c r="I34" s="160"/>
      <c r="J34" s="162"/>
      <c r="K34" s="160"/>
      <c r="L34" s="162"/>
      <c r="M34" s="160"/>
      <c r="N34" s="161"/>
      <c r="O34" s="160"/>
    </row>
    <row r="37" spans="3:15" ht="12" customHeight="1">
      <c r="G37" s="163"/>
    </row>
    <row r="38" spans="3:15" ht="12" customHeight="1">
      <c r="G38" s="160"/>
      <c r="K38" s="160"/>
    </row>
    <row r="40" spans="3:15" ht="12" customHeight="1">
      <c r="C40" s="2"/>
    </row>
    <row r="41" spans="3:15" ht="12" customHeight="1">
      <c r="C41" s="2"/>
      <c r="G41" s="163"/>
    </row>
    <row r="42" spans="3:15" ht="12" customHeight="1">
      <c r="C42" s="138"/>
    </row>
    <row r="45" spans="3:15" ht="12" customHeight="1">
      <c r="H45" s="23"/>
    </row>
    <row r="46" spans="3:15" ht="12" customHeight="1">
      <c r="H46" s="23"/>
    </row>
    <row r="47" spans="3:15" ht="12" customHeight="1">
      <c r="H47" s="23"/>
    </row>
    <row r="48" spans="3:15" ht="12" customHeight="1">
      <c r="H48" s="29"/>
    </row>
    <row r="49" spans="8:8" ht="12" customHeight="1">
      <c r="H49" s="23"/>
    </row>
    <row r="50" spans="8:8" ht="12" customHeight="1">
      <c r="H50" s="29"/>
    </row>
    <row r="51" spans="8:8" ht="12" customHeight="1">
      <c r="H51" s="29"/>
    </row>
    <row r="52" spans="8:8" ht="12" customHeight="1">
      <c r="H52" s="29"/>
    </row>
    <row r="53" spans="8:8" ht="12" customHeight="1">
      <c r="H53" s="29"/>
    </row>
    <row r="54" spans="8:8" ht="12" customHeight="1">
      <c r="H54" s="23"/>
    </row>
    <row r="55" spans="8:8" ht="12" customHeight="1">
      <c r="H55" s="23"/>
    </row>
    <row r="56" spans="8:8" ht="12" customHeight="1">
      <c r="H56" s="23"/>
    </row>
    <row r="57" spans="8:8" ht="12" customHeight="1">
      <c r="H57" s="23"/>
    </row>
    <row r="58" spans="8:8" ht="12" customHeight="1">
      <c r="H58" s="23"/>
    </row>
    <row r="59" spans="8:8" ht="12" customHeight="1">
      <c r="H59" s="23"/>
    </row>
    <row r="60" spans="8:8" ht="12" customHeight="1">
      <c r="H60" s="23"/>
    </row>
    <row r="61" spans="8:8" ht="12" customHeight="1">
      <c r="H61" s="34"/>
    </row>
    <row r="62" spans="8:8" ht="12" customHeight="1">
      <c r="H62" s="34"/>
    </row>
    <row r="63" spans="8:8" ht="12" customHeight="1">
      <c r="H63" s="29"/>
    </row>
    <row r="64" spans="8:8" ht="12" customHeight="1">
      <c r="H64" s="29"/>
    </row>
    <row r="65" spans="8:8" ht="12" customHeight="1">
      <c r="H65" s="29"/>
    </row>
    <row r="66" spans="8:8" ht="12" customHeight="1">
      <c r="H66" s="29"/>
    </row>
    <row r="67" spans="8:8" ht="12" customHeight="1">
      <c r="H67" s="34"/>
    </row>
  </sheetData>
  <mergeCells count="4">
    <mergeCell ref="G4:I4"/>
    <mergeCell ref="G5:I5"/>
    <mergeCell ref="C2:O2"/>
    <mergeCell ref="K4:M4"/>
  </mergeCells>
  <pageMargins left="0.7" right="0.7" top="0.75" bottom="0.75" header="0.3" footer="0.3"/>
  <pageSetup paperSize="9" orientation="portrait" r:id="rId1"/>
  <customProperties>
    <customPr name="FUNCTIONCACHE" r:id="rId2"/>
    <customPr name="WORKBKFUNCTIONCACHE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C1:M55"/>
  <sheetViews>
    <sheetView showGridLines="0" zoomScaleNormal="100" workbookViewId="0">
      <selection activeCell="C2" sqref="C2:K2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2" bestFit="1" customWidth="1"/>
    <col min="11" max="11" width="11.5703125" bestFit="1" customWidth="1"/>
    <col min="12" max="12" width="10.7109375" customWidth="1"/>
  </cols>
  <sheetData>
    <row r="1" spans="3:13" ht="12" customHeight="1"/>
    <row r="2" spans="3:13" ht="18.75" customHeight="1">
      <c r="C2" s="254" t="s">
        <v>77</v>
      </c>
      <c r="D2" s="254"/>
      <c r="E2" s="254"/>
      <c r="F2" s="254"/>
      <c r="G2" s="254"/>
      <c r="H2" s="254"/>
      <c r="I2" s="254"/>
      <c r="J2" s="254"/>
      <c r="K2" s="254"/>
    </row>
    <row r="3" spans="3:13" ht="12" customHeight="1" thickBot="1">
      <c r="C3" s="11"/>
      <c r="D3" s="11"/>
      <c r="E3" s="11"/>
      <c r="F3" s="12"/>
      <c r="G3" s="12"/>
      <c r="H3" s="17"/>
      <c r="I3" s="17"/>
      <c r="J3" s="115"/>
      <c r="K3" s="115"/>
    </row>
    <row r="4" spans="3:13" ht="18.75">
      <c r="C4" s="203"/>
      <c r="D4" s="203"/>
      <c r="E4" s="203"/>
      <c r="F4" s="181"/>
      <c r="G4" s="256" t="s">
        <v>2</v>
      </c>
      <c r="H4" s="256"/>
      <c r="I4" s="256"/>
      <c r="J4" s="113"/>
      <c r="K4" s="207" t="s">
        <v>56</v>
      </c>
    </row>
    <row r="5" spans="3:13" ht="12" customHeight="1">
      <c r="C5" s="16"/>
      <c r="D5" s="61"/>
      <c r="E5" s="16"/>
      <c r="F5" s="61"/>
      <c r="G5" s="64" t="s">
        <v>275</v>
      </c>
      <c r="H5" s="64"/>
      <c r="I5" s="64" t="s">
        <v>275</v>
      </c>
      <c r="J5" s="113"/>
      <c r="K5" s="64" t="s">
        <v>57</v>
      </c>
    </row>
    <row r="6" spans="3:13" ht="12" customHeight="1">
      <c r="C6" s="172" t="s">
        <v>58</v>
      </c>
      <c r="D6" s="61"/>
      <c r="E6" s="168" t="s">
        <v>59</v>
      </c>
      <c r="F6" s="61"/>
      <c r="G6" s="170">
        <v>2023</v>
      </c>
      <c r="H6" s="170"/>
      <c r="I6" s="170">
        <v>2022</v>
      </c>
      <c r="J6" s="229"/>
      <c r="K6" s="170">
        <v>2022</v>
      </c>
      <c r="M6" s="176"/>
    </row>
    <row r="7" spans="3:13" ht="12" customHeight="1">
      <c r="C7" s="16"/>
      <c r="D7" s="61"/>
      <c r="E7" s="16"/>
      <c r="F7" s="61"/>
      <c r="G7" s="16"/>
      <c r="H7" s="61"/>
      <c r="I7" s="61"/>
      <c r="J7" s="113"/>
      <c r="K7" s="113"/>
      <c r="M7" s="176"/>
    </row>
    <row r="8" spans="3:13" ht="12" customHeight="1">
      <c r="C8" s="84" t="s">
        <v>78</v>
      </c>
      <c r="D8" s="61"/>
      <c r="E8" s="108"/>
      <c r="F8" s="61"/>
      <c r="G8" s="62"/>
      <c r="H8" s="61"/>
      <c r="I8" s="61"/>
      <c r="J8" s="113"/>
      <c r="K8" s="113"/>
      <c r="M8" s="176"/>
    </row>
    <row r="9" spans="3:13" ht="12" customHeight="1">
      <c r="C9" s="61" t="s">
        <v>79</v>
      </c>
      <c r="D9" s="61"/>
      <c r="E9" s="109">
        <v>11</v>
      </c>
      <c r="F9" s="61"/>
      <c r="G9" s="23">
        <v>137.1</v>
      </c>
      <c r="H9" s="114"/>
      <c r="I9" s="23">
        <v>219.8</v>
      </c>
      <c r="J9" s="113"/>
      <c r="K9" s="23">
        <v>363.8</v>
      </c>
      <c r="M9" s="176"/>
    </row>
    <row r="10" spans="3:13" ht="12" customHeight="1">
      <c r="C10" s="61" t="s">
        <v>80</v>
      </c>
      <c r="D10" s="61"/>
      <c r="E10" s="109">
        <v>11</v>
      </c>
      <c r="F10" s="61"/>
      <c r="G10" s="23">
        <v>7.3</v>
      </c>
      <c r="H10" s="114"/>
      <c r="I10" s="23">
        <v>16.100000000000001</v>
      </c>
      <c r="J10" s="113"/>
      <c r="K10" s="23">
        <v>11.6</v>
      </c>
      <c r="M10" s="176"/>
    </row>
    <row r="11" spans="3:13" ht="12" customHeight="1">
      <c r="C11" s="61" t="s">
        <v>81</v>
      </c>
      <c r="D11" s="61"/>
      <c r="E11" s="16"/>
      <c r="F11" s="61"/>
      <c r="G11" s="23">
        <v>135.19999999999999</v>
      </c>
      <c r="H11" s="114"/>
      <c r="I11" s="23">
        <v>180.1</v>
      </c>
      <c r="J11" s="113"/>
      <c r="K11" s="23">
        <v>169.4</v>
      </c>
      <c r="M11" s="176"/>
    </row>
    <row r="12" spans="3:13" ht="12" customHeight="1">
      <c r="C12" s="61" t="s">
        <v>82</v>
      </c>
      <c r="D12" s="61"/>
      <c r="E12" s="16"/>
      <c r="F12" s="61"/>
      <c r="G12" s="23">
        <v>107</v>
      </c>
      <c r="H12" s="114"/>
      <c r="I12" s="23">
        <v>82</v>
      </c>
      <c r="J12" s="113"/>
      <c r="K12" s="23">
        <v>144.9</v>
      </c>
      <c r="M12" s="176"/>
    </row>
    <row r="13" spans="3:13" ht="12" customHeight="1">
      <c r="C13" s="61" t="s">
        <v>44</v>
      </c>
      <c r="D13" s="61"/>
      <c r="E13" s="16"/>
      <c r="F13" s="61"/>
      <c r="G13" s="23">
        <v>74.5</v>
      </c>
      <c r="H13" s="114"/>
      <c r="I13" s="23">
        <v>68.099999999999994</v>
      </c>
      <c r="J13" s="113"/>
      <c r="K13" s="23">
        <v>61.7</v>
      </c>
      <c r="M13" s="176"/>
    </row>
    <row r="14" spans="3:13" ht="12" customHeight="1">
      <c r="C14" s="63" t="s">
        <v>83</v>
      </c>
      <c r="D14" s="61"/>
      <c r="E14" s="16"/>
      <c r="F14" s="61"/>
      <c r="G14" s="32">
        <f>SUM(G9:G13)</f>
        <v>461.1</v>
      </c>
      <c r="H14" s="114"/>
      <c r="I14" s="32">
        <v>566.1</v>
      </c>
      <c r="J14" s="113"/>
      <c r="K14" s="32">
        <v>751.40000000000009</v>
      </c>
      <c r="M14" s="176"/>
    </row>
    <row r="15" spans="3:13" ht="12" customHeight="1">
      <c r="C15" s="61" t="s">
        <v>84</v>
      </c>
      <c r="D15" s="61"/>
      <c r="E15" s="16">
        <v>9</v>
      </c>
      <c r="F15" s="61"/>
      <c r="G15" s="23">
        <v>748.7</v>
      </c>
      <c r="H15" s="114"/>
      <c r="I15" s="23">
        <v>765.6</v>
      </c>
      <c r="J15" s="113"/>
      <c r="K15" s="23">
        <v>740.4</v>
      </c>
      <c r="M15" s="176"/>
    </row>
    <row r="16" spans="3:13" ht="12" customHeight="1">
      <c r="C16" s="61" t="s">
        <v>85</v>
      </c>
      <c r="D16" s="61"/>
      <c r="E16" s="16">
        <v>10</v>
      </c>
      <c r="F16" s="61"/>
      <c r="G16" s="23">
        <v>317.60000000000002</v>
      </c>
      <c r="H16" s="114"/>
      <c r="I16" s="23">
        <v>321.60000000000002</v>
      </c>
      <c r="J16" s="113"/>
      <c r="K16" s="23">
        <v>300.3</v>
      </c>
      <c r="M16" s="176"/>
    </row>
    <row r="17" spans="3:13" ht="12" customHeight="1">
      <c r="C17" s="61" t="s">
        <v>80</v>
      </c>
      <c r="D17" s="61"/>
      <c r="E17" s="109">
        <v>11</v>
      </c>
      <c r="F17" s="61"/>
      <c r="G17" s="23">
        <v>58.1</v>
      </c>
      <c r="H17" s="114"/>
      <c r="I17" s="23">
        <v>56</v>
      </c>
      <c r="J17" s="113"/>
      <c r="K17" s="23">
        <v>59.2</v>
      </c>
      <c r="M17" s="176"/>
    </row>
    <row r="18" spans="3:13" ht="12" customHeight="1">
      <c r="C18" s="61" t="s">
        <v>86</v>
      </c>
      <c r="D18" s="61"/>
      <c r="E18" s="16"/>
      <c r="F18" s="61"/>
      <c r="G18" s="23">
        <v>29.3</v>
      </c>
      <c r="H18" s="114"/>
      <c r="I18" s="23">
        <v>31.4</v>
      </c>
      <c r="J18" s="113"/>
      <c r="K18" s="23">
        <v>28.6</v>
      </c>
      <c r="M18" s="176"/>
    </row>
    <row r="19" spans="3:13" ht="12" customHeight="1">
      <c r="C19" s="64" t="s">
        <v>87</v>
      </c>
      <c r="D19" s="61"/>
      <c r="E19" s="16"/>
      <c r="F19" s="61"/>
      <c r="G19" s="23">
        <v>74.099999999999994</v>
      </c>
      <c r="H19" s="114"/>
      <c r="I19" s="23">
        <v>81.900000000000006</v>
      </c>
      <c r="J19" s="113"/>
      <c r="K19" s="23">
        <v>73.400000000000006</v>
      </c>
      <c r="M19" s="176"/>
    </row>
    <row r="20" spans="3:13" ht="12" customHeight="1">
      <c r="C20" s="63" t="s">
        <v>88</v>
      </c>
      <c r="D20" s="61"/>
      <c r="E20" s="16"/>
      <c r="F20" s="61"/>
      <c r="G20" s="32">
        <f>SUM(G15:G19)</f>
        <v>1227.8</v>
      </c>
      <c r="H20" s="114"/>
      <c r="I20" s="32">
        <v>1256.5000000000002</v>
      </c>
      <c r="J20" s="113"/>
      <c r="K20" s="32">
        <v>1201.9000000000001</v>
      </c>
    </row>
    <row r="21" spans="3:13" ht="12" customHeight="1">
      <c r="C21" s="61"/>
      <c r="D21" s="61"/>
      <c r="E21" s="16"/>
      <c r="F21" s="61"/>
      <c r="G21" s="23"/>
      <c r="H21" s="114"/>
      <c r="I21" s="23"/>
      <c r="J21" s="113"/>
      <c r="K21" s="23"/>
    </row>
    <row r="22" spans="3:13" ht="12" customHeight="1">
      <c r="C22" s="99" t="s">
        <v>89</v>
      </c>
      <c r="D22" s="65"/>
      <c r="E22" s="108"/>
      <c r="F22" s="65"/>
      <c r="G22" s="171">
        <f>+G14+G20</f>
        <v>1688.9</v>
      </c>
      <c r="H22" s="65"/>
      <c r="I22" s="171">
        <f>+I14+I20</f>
        <v>1822.6000000000004</v>
      </c>
      <c r="J22" s="113"/>
      <c r="K22" s="171">
        <f>+K14+K20</f>
        <v>1953.3000000000002</v>
      </c>
    </row>
    <row r="23" spans="3:13" ht="12" customHeight="1">
      <c r="C23" s="61"/>
      <c r="D23" s="61"/>
      <c r="E23" s="16"/>
      <c r="F23" s="61"/>
      <c r="G23" s="66"/>
      <c r="H23" s="114"/>
      <c r="I23" s="66"/>
      <c r="J23" s="113"/>
      <c r="K23" s="66"/>
    </row>
    <row r="24" spans="3:13" ht="12" customHeight="1">
      <c r="C24" s="65" t="s">
        <v>90</v>
      </c>
      <c r="D24" s="61"/>
      <c r="E24" s="16"/>
      <c r="F24" s="61"/>
      <c r="G24" s="29"/>
      <c r="H24" s="114"/>
      <c r="I24" s="29"/>
      <c r="J24" s="113"/>
      <c r="K24" s="29"/>
      <c r="M24" s="163"/>
    </row>
    <row r="25" spans="3:13" ht="12" customHeight="1">
      <c r="C25" s="61" t="s">
        <v>91</v>
      </c>
      <c r="D25" s="61"/>
      <c r="E25" s="109">
        <v>11</v>
      </c>
      <c r="F25" s="61"/>
      <c r="G25" s="29">
        <v>185.2</v>
      </c>
      <c r="H25" s="114"/>
      <c r="I25" s="29">
        <v>263.3</v>
      </c>
      <c r="J25" s="113"/>
      <c r="K25" s="29">
        <v>367.1</v>
      </c>
      <c r="M25" s="163"/>
    </row>
    <row r="26" spans="3:13" ht="12" customHeight="1">
      <c r="C26" s="61" t="s">
        <v>92</v>
      </c>
      <c r="D26" s="61"/>
      <c r="E26" s="109">
        <v>11</v>
      </c>
      <c r="F26" s="61"/>
      <c r="G26" s="29">
        <v>26.6</v>
      </c>
      <c r="H26" s="114"/>
      <c r="I26" s="29">
        <v>35.5</v>
      </c>
      <c r="J26" s="113"/>
      <c r="K26" s="29">
        <v>32.9</v>
      </c>
    </row>
    <row r="27" spans="3:13" ht="12" customHeight="1">
      <c r="C27" s="61" t="s">
        <v>45</v>
      </c>
      <c r="D27" s="61"/>
      <c r="E27" s="16"/>
      <c r="F27" s="61"/>
      <c r="G27" s="29">
        <v>51.5</v>
      </c>
      <c r="H27" s="114"/>
      <c r="I27" s="29">
        <v>50.3</v>
      </c>
      <c r="J27" s="113"/>
      <c r="K27" s="29">
        <v>45.6</v>
      </c>
    </row>
    <row r="28" spans="3:13" ht="12" customHeight="1">
      <c r="C28" s="61" t="s">
        <v>93</v>
      </c>
      <c r="D28" s="61"/>
      <c r="E28" s="16"/>
      <c r="F28" s="61"/>
      <c r="G28" s="29">
        <v>53.7</v>
      </c>
      <c r="H28" s="114"/>
      <c r="I28" s="29">
        <v>97</v>
      </c>
      <c r="J28" s="113"/>
      <c r="K28" s="29">
        <v>104.19999999999999</v>
      </c>
    </row>
    <row r="29" spans="3:13" ht="12" customHeight="1">
      <c r="C29" s="61" t="s">
        <v>46</v>
      </c>
      <c r="D29" s="61"/>
      <c r="E29" s="16"/>
      <c r="F29" s="61"/>
      <c r="G29" s="29">
        <v>264.7</v>
      </c>
      <c r="H29" s="114"/>
      <c r="I29" s="29">
        <v>77.8</v>
      </c>
      <c r="J29" s="113"/>
      <c r="K29" s="29">
        <v>154.4</v>
      </c>
    </row>
    <row r="30" spans="3:13" ht="12" customHeight="1">
      <c r="C30" s="61" t="s">
        <v>94</v>
      </c>
      <c r="D30" s="61"/>
      <c r="E30" s="16"/>
      <c r="F30" s="61"/>
      <c r="G30" s="23">
        <v>17.8</v>
      </c>
      <c r="H30" s="114"/>
      <c r="I30" s="23">
        <v>17.2</v>
      </c>
      <c r="J30" s="113"/>
      <c r="K30" s="23">
        <v>20.399999999999999</v>
      </c>
    </row>
    <row r="31" spans="3:13" ht="12" customHeight="1">
      <c r="C31" s="63" t="s">
        <v>95</v>
      </c>
      <c r="D31" s="61"/>
      <c r="E31" s="16"/>
      <c r="F31" s="61"/>
      <c r="G31" s="32">
        <f>SUM(G25:G30)</f>
        <v>599.49999999999989</v>
      </c>
      <c r="H31" s="114"/>
      <c r="I31" s="32">
        <v>541.1</v>
      </c>
      <c r="J31" s="113"/>
      <c r="K31" s="32">
        <v>724.59999999999991</v>
      </c>
    </row>
    <row r="32" spans="3:13" ht="12" customHeight="1">
      <c r="C32" s="61" t="s">
        <v>91</v>
      </c>
      <c r="D32" s="61"/>
      <c r="E32" s="109">
        <v>11</v>
      </c>
      <c r="F32" s="61"/>
      <c r="G32" s="29">
        <v>585.9</v>
      </c>
      <c r="H32" s="29"/>
      <c r="I32" s="29">
        <v>881.8</v>
      </c>
      <c r="J32" s="29"/>
      <c r="K32" s="29">
        <v>659.7</v>
      </c>
    </row>
    <row r="33" spans="3:11" ht="12" customHeight="1">
      <c r="C33" s="61" t="s">
        <v>92</v>
      </c>
      <c r="E33" s="109">
        <v>11</v>
      </c>
      <c r="G33" s="29">
        <v>55.4</v>
      </c>
      <c r="H33" s="29"/>
      <c r="I33" s="29">
        <v>63.1</v>
      </c>
      <c r="J33" s="29"/>
      <c r="K33" s="29">
        <v>54.3</v>
      </c>
    </row>
    <row r="34" spans="3:11" ht="12" customHeight="1">
      <c r="C34" s="61" t="s">
        <v>49</v>
      </c>
      <c r="D34" s="61"/>
      <c r="E34" s="16"/>
      <c r="F34" s="61"/>
      <c r="G34" s="29">
        <v>0.1</v>
      </c>
      <c r="H34" s="114"/>
      <c r="I34" s="29">
        <v>0.1</v>
      </c>
      <c r="J34" s="113"/>
      <c r="K34" s="29">
        <v>0.1</v>
      </c>
    </row>
    <row r="35" spans="3:11" ht="12" customHeight="1">
      <c r="C35" s="61" t="s">
        <v>96</v>
      </c>
      <c r="D35" s="61"/>
      <c r="E35" s="16"/>
      <c r="F35" s="61"/>
      <c r="G35" s="29">
        <v>4.3999999999999995</v>
      </c>
      <c r="H35" s="114"/>
      <c r="I35" s="29">
        <v>4.0999999999999996</v>
      </c>
      <c r="J35" s="113"/>
      <c r="K35" s="29">
        <v>4.3</v>
      </c>
    </row>
    <row r="36" spans="3:11" ht="12" customHeight="1">
      <c r="C36" s="63" t="s">
        <v>97</v>
      </c>
      <c r="D36" s="61"/>
      <c r="E36" s="16"/>
      <c r="F36" s="61"/>
      <c r="G36" s="32">
        <f>SUM(G32:G35)</f>
        <v>645.79999999999995</v>
      </c>
      <c r="H36" s="114"/>
      <c r="I36" s="32">
        <v>949.1</v>
      </c>
      <c r="J36" s="113"/>
      <c r="K36" s="32">
        <v>718.4</v>
      </c>
    </row>
    <row r="37" spans="3:11" ht="12" customHeight="1">
      <c r="C37" s="61"/>
      <c r="D37" s="61"/>
      <c r="E37" s="16"/>
      <c r="F37" s="61"/>
      <c r="G37" s="23"/>
      <c r="H37" s="114"/>
      <c r="I37" s="23"/>
      <c r="J37" s="113"/>
      <c r="K37" s="23"/>
    </row>
    <row r="38" spans="3:11" ht="12" customHeight="1">
      <c r="C38" s="61" t="s">
        <v>98</v>
      </c>
      <c r="D38" s="61"/>
      <c r="E38" s="16"/>
      <c r="F38" s="61"/>
    </row>
    <row r="39" spans="3:11" ht="12" customHeight="1">
      <c r="C39" s="61" t="s">
        <v>99</v>
      </c>
      <c r="D39" s="61"/>
      <c r="E39" s="16"/>
      <c r="F39" s="61"/>
      <c r="G39" s="23">
        <f>ROUND(Equity!E24,1)</f>
        <v>313.2</v>
      </c>
      <c r="H39" s="114"/>
      <c r="I39" s="23">
        <v>227.70999999999998</v>
      </c>
      <c r="J39" s="113"/>
      <c r="K39" s="23">
        <v>313.24</v>
      </c>
    </row>
    <row r="40" spans="3:11" ht="12" customHeight="1">
      <c r="C40" s="61" t="s">
        <v>100</v>
      </c>
      <c r="D40" s="61"/>
      <c r="E40" s="16"/>
      <c r="F40" s="61"/>
      <c r="G40" s="23">
        <f>+Equity!G24</f>
        <v>-0.1</v>
      </c>
      <c r="H40" s="114"/>
      <c r="I40" s="23">
        <v>-0.1</v>
      </c>
      <c r="J40" s="113"/>
      <c r="K40" s="23">
        <v>-0.1</v>
      </c>
    </row>
    <row r="41" spans="3:11" ht="12" customHeight="1">
      <c r="C41" s="64" t="s">
        <v>50</v>
      </c>
      <c r="D41" s="61"/>
      <c r="E41" s="16"/>
      <c r="F41" s="61"/>
      <c r="G41" s="24">
        <f>+Equity!I24</f>
        <v>1036.5400000000002</v>
      </c>
      <c r="H41" s="114"/>
      <c r="I41" s="24">
        <v>947.3</v>
      </c>
      <c r="J41" s="113"/>
      <c r="K41" s="24">
        <v>1035.8400000000001</v>
      </c>
    </row>
    <row r="42" spans="3:11" ht="12" customHeight="1">
      <c r="C42" s="61" t="s">
        <v>101</v>
      </c>
      <c r="D42" s="61"/>
      <c r="E42" s="16"/>
      <c r="F42" s="61"/>
      <c r="G42" s="23">
        <f>SUM(G39:G41)</f>
        <v>1349.64</v>
      </c>
      <c r="H42" s="114"/>
      <c r="I42" s="23">
        <v>1174.9099999999999</v>
      </c>
      <c r="J42" s="113"/>
      <c r="K42" s="23">
        <f>+K39+K40+K41</f>
        <v>1348.98</v>
      </c>
    </row>
    <row r="43" spans="3:11" ht="12" customHeight="1">
      <c r="C43" s="61" t="s">
        <v>102</v>
      </c>
      <c r="D43" s="61"/>
      <c r="E43" s="16"/>
      <c r="F43" s="61"/>
      <c r="G43" s="23">
        <f>+Equity!K24</f>
        <v>-901.50000000000011</v>
      </c>
      <c r="H43" s="114"/>
      <c r="I43" s="23">
        <v>-838.6</v>
      </c>
      <c r="J43" s="113"/>
      <c r="K43" s="23">
        <v>-834.6</v>
      </c>
    </row>
    <row r="44" spans="3:11" ht="12" customHeight="1">
      <c r="C44" s="61" t="s">
        <v>51</v>
      </c>
      <c r="D44" s="61"/>
      <c r="E44" s="16"/>
      <c r="F44" s="61"/>
      <c r="G44" s="23">
        <f>+Equity!M24</f>
        <v>-4.5</v>
      </c>
      <c r="H44" s="114"/>
      <c r="I44" s="23">
        <v>-3.9000000000000012</v>
      </c>
      <c r="J44" s="113"/>
      <c r="K44" s="23">
        <v>-4.1000000000000014</v>
      </c>
    </row>
    <row r="45" spans="3:11" ht="12" customHeight="1">
      <c r="C45" s="63" t="s">
        <v>103</v>
      </c>
      <c r="D45" s="61"/>
      <c r="E45" s="109"/>
      <c r="F45" s="61"/>
      <c r="G45" s="32">
        <f>SUM(G42:G44)</f>
        <v>443.64</v>
      </c>
      <c r="H45" s="61"/>
      <c r="I45" s="32">
        <v>332.40999999999985</v>
      </c>
      <c r="J45" s="113"/>
      <c r="K45" s="32">
        <v>510.28</v>
      </c>
    </row>
    <row r="46" spans="3:11" ht="12" customHeight="1">
      <c r="C46" s="99" t="s">
        <v>104</v>
      </c>
      <c r="D46" s="65"/>
      <c r="E46" s="108"/>
      <c r="F46" s="65"/>
      <c r="G46" s="171">
        <f>+G45+G36+G31</f>
        <v>1688.94</v>
      </c>
      <c r="H46" s="65"/>
      <c r="I46" s="171">
        <v>1822.6100000000001</v>
      </c>
      <c r="J46" s="113"/>
      <c r="K46" s="171">
        <v>1953.2800000000002</v>
      </c>
    </row>
    <row r="47" spans="3:11">
      <c r="C47" s="2"/>
    </row>
    <row r="48" spans="3:11">
      <c r="C48" s="6"/>
    </row>
    <row r="49" spans="3:3">
      <c r="C49" s="2"/>
    </row>
    <row r="52" spans="3:3">
      <c r="C52" s="2"/>
    </row>
    <row r="53" spans="3:3">
      <c r="C53" s="2"/>
    </row>
    <row r="54" spans="3:3">
      <c r="C54" s="6"/>
    </row>
    <row r="55" spans="3:3">
      <c r="C55" s="2"/>
    </row>
  </sheetData>
  <mergeCells count="2">
    <mergeCell ref="C2:K2"/>
    <mergeCell ref="G4:I4"/>
  </mergeCells>
  <pageMargins left="0.7" right="0.7" top="0.75" bottom="0.75" header="0.3" footer="0.3"/>
  <pageSetup paperSize="9" orientation="portrait" r:id="rId1"/>
  <customProperties>
    <customPr name="FUNCTIONCACH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C1:P40"/>
  <sheetViews>
    <sheetView showGridLines="0" workbookViewId="0">
      <selection activeCell="C2" sqref="C2:O2"/>
    </sheetView>
  </sheetViews>
  <sheetFormatPr defaultRowHeight="15"/>
  <cols>
    <col min="3" max="3" width="59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</cols>
  <sheetData>
    <row r="1" spans="3:15" ht="12" customHeight="1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3:15" ht="18.75" customHeight="1">
      <c r="C2" s="254" t="s">
        <v>105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3:15" ht="12" customHeight="1" thickBot="1">
      <c r="C3" s="11"/>
      <c r="D3" s="11"/>
      <c r="E3" s="11"/>
      <c r="F3" s="12"/>
      <c r="G3" s="12"/>
      <c r="H3" s="12"/>
      <c r="I3" s="12"/>
      <c r="J3" s="12"/>
      <c r="K3" s="12"/>
      <c r="L3" s="69"/>
      <c r="M3" s="69"/>
      <c r="N3" s="60"/>
      <c r="O3" s="60"/>
    </row>
    <row r="4" spans="3:15" ht="12" customHeight="1">
      <c r="C4" s="59"/>
      <c r="D4" s="59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3:15" ht="12" customHeight="1">
      <c r="C5" s="59"/>
      <c r="D5" s="59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3:15" ht="12" customHeight="1">
      <c r="C6" s="72" t="s">
        <v>282</v>
      </c>
      <c r="D6" s="7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3:15" ht="12" customHeight="1">
      <c r="C7" s="73" t="s">
        <v>30</v>
      </c>
      <c r="D7" s="73"/>
      <c r="E7" s="257" t="s">
        <v>106</v>
      </c>
      <c r="F7" s="257"/>
      <c r="G7" s="257"/>
      <c r="H7" s="257"/>
      <c r="I7" s="257"/>
      <c r="J7" s="257"/>
      <c r="K7" s="257"/>
      <c r="L7" s="257"/>
      <c r="M7" s="257"/>
      <c r="N7" s="13"/>
      <c r="O7" s="13"/>
    </row>
    <row r="8" spans="3:15" ht="12" customHeight="1">
      <c r="C8" s="74"/>
      <c r="D8" s="74"/>
      <c r="E8" s="13" t="s">
        <v>107</v>
      </c>
      <c r="F8" s="75"/>
      <c r="G8" s="13" t="s">
        <v>108</v>
      </c>
      <c r="H8" s="75"/>
      <c r="I8" s="13" t="s">
        <v>109</v>
      </c>
      <c r="J8" s="13"/>
      <c r="K8" s="13"/>
      <c r="L8" s="13" t="s">
        <v>30</v>
      </c>
      <c r="M8" s="75" t="s">
        <v>110</v>
      </c>
      <c r="N8" s="75"/>
      <c r="O8" s="75"/>
    </row>
    <row r="9" spans="3:15" ht="12" customHeight="1">
      <c r="C9" s="74"/>
      <c r="D9" s="74"/>
      <c r="E9" s="75" t="s">
        <v>111</v>
      </c>
      <c r="F9" s="75"/>
      <c r="G9" s="13" t="s">
        <v>112</v>
      </c>
      <c r="H9" s="75"/>
      <c r="I9" s="13" t="s">
        <v>113</v>
      </c>
      <c r="J9" s="13"/>
      <c r="K9" s="13" t="s">
        <v>114</v>
      </c>
      <c r="L9" s="13" t="s">
        <v>30</v>
      </c>
      <c r="M9" s="75" t="s">
        <v>115</v>
      </c>
      <c r="N9" s="75"/>
      <c r="O9" s="75" t="s">
        <v>116</v>
      </c>
    </row>
    <row r="10" spans="3:15" ht="12" customHeight="1">
      <c r="C10" s="70" t="s">
        <v>117</v>
      </c>
      <c r="D10" s="74"/>
      <c r="E10" s="76" t="s">
        <v>118</v>
      </c>
      <c r="F10" s="77"/>
      <c r="G10" s="76" t="s">
        <v>118</v>
      </c>
      <c r="H10" s="77"/>
      <c r="I10" s="76" t="s">
        <v>111</v>
      </c>
      <c r="J10" s="77"/>
      <c r="K10" s="15" t="s">
        <v>119</v>
      </c>
      <c r="L10" s="77" t="s">
        <v>30</v>
      </c>
      <c r="M10" s="76" t="s">
        <v>120</v>
      </c>
      <c r="N10" s="77"/>
      <c r="O10" s="76" t="s">
        <v>121</v>
      </c>
    </row>
    <row r="11" spans="3:15" ht="12" customHeight="1">
      <c r="C11" s="53" t="s">
        <v>283</v>
      </c>
      <c r="D11" s="59"/>
      <c r="E11" s="81">
        <v>158.89999999999998</v>
      </c>
      <c r="F11" s="78"/>
      <c r="G11" s="81">
        <v>0</v>
      </c>
      <c r="H11" s="78"/>
      <c r="I11" s="81">
        <v>933.1</v>
      </c>
      <c r="J11" s="79"/>
      <c r="K11" s="81">
        <v>-840.2</v>
      </c>
      <c r="L11" s="79"/>
      <c r="M11" s="81">
        <v>-6.7</v>
      </c>
      <c r="N11" s="78"/>
      <c r="O11" s="81">
        <f t="shared" ref="O11:O18" si="0">SUM(E11:M11)</f>
        <v>245.09999999999997</v>
      </c>
    </row>
    <row r="12" spans="3:15" ht="12" customHeight="1">
      <c r="C12" s="50" t="s">
        <v>52</v>
      </c>
      <c r="E12" s="80">
        <v>0</v>
      </c>
      <c r="F12" s="80"/>
      <c r="G12" s="80">
        <v>0</v>
      </c>
      <c r="H12" s="80"/>
      <c r="I12" s="80">
        <v>0</v>
      </c>
      <c r="J12" s="80"/>
      <c r="K12" s="80">
        <v>-32.799999999999997</v>
      </c>
      <c r="L12" s="80"/>
      <c r="M12" s="80">
        <v>0</v>
      </c>
      <c r="N12" s="80"/>
      <c r="O12" s="80">
        <f t="shared" si="0"/>
        <v>-32.799999999999997</v>
      </c>
    </row>
    <row r="13" spans="3:15" ht="12" customHeight="1">
      <c r="C13" s="50" t="s">
        <v>53</v>
      </c>
      <c r="E13" s="80">
        <v>0</v>
      </c>
      <c r="F13" s="80"/>
      <c r="G13" s="80">
        <v>0</v>
      </c>
      <c r="H13" s="80"/>
      <c r="I13" s="80">
        <v>0</v>
      </c>
      <c r="J13" s="80"/>
      <c r="K13" s="80">
        <v>38.400000000000006</v>
      </c>
      <c r="L13" s="80"/>
      <c r="M13" s="80">
        <v>2.6</v>
      </c>
      <c r="N13" s="80"/>
      <c r="O13" s="80">
        <f t="shared" si="0"/>
        <v>41.000000000000007</v>
      </c>
    </row>
    <row r="14" spans="3:15" ht="12" customHeight="1">
      <c r="C14" s="50" t="s">
        <v>122</v>
      </c>
      <c r="E14" s="80">
        <v>7.74</v>
      </c>
      <c r="F14" s="80"/>
      <c r="G14" s="80">
        <v>0</v>
      </c>
      <c r="H14" s="80"/>
      <c r="I14" s="80">
        <v>7.04</v>
      </c>
      <c r="J14" s="80"/>
      <c r="K14" s="80">
        <v>0</v>
      </c>
      <c r="L14" s="80"/>
      <c r="M14" s="80">
        <v>0</v>
      </c>
      <c r="N14" s="80"/>
      <c r="O14" s="80">
        <f t="shared" si="0"/>
        <v>14.780000000000001</v>
      </c>
    </row>
    <row r="15" spans="3:15" ht="12" customHeight="1">
      <c r="C15" s="50" t="s">
        <v>54</v>
      </c>
      <c r="E15" s="80">
        <v>0</v>
      </c>
      <c r="F15" s="80"/>
      <c r="G15" s="80">
        <v>0</v>
      </c>
      <c r="H15" s="80"/>
      <c r="I15" s="80">
        <v>1.2</v>
      </c>
      <c r="J15" s="80"/>
      <c r="K15" s="80">
        <v>0</v>
      </c>
      <c r="L15" s="80"/>
      <c r="M15" s="80">
        <v>0</v>
      </c>
      <c r="N15" s="80"/>
      <c r="O15" s="80">
        <f t="shared" si="0"/>
        <v>1.2</v>
      </c>
    </row>
    <row r="16" spans="3:15" ht="12" customHeight="1">
      <c r="C16" s="50" t="s">
        <v>123</v>
      </c>
      <c r="E16" s="80">
        <v>146.60000000000002</v>
      </c>
      <c r="F16" s="80"/>
      <c r="G16" s="80">
        <v>0</v>
      </c>
      <c r="H16" s="80"/>
      <c r="I16" s="80">
        <v>94.800000000000011</v>
      </c>
      <c r="J16" s="80"/>
      <c r="K16" s="80">
        <v>0</v>
      </c>
      <c r="L16" s="80"/>
      <c r="M16" s="80">
        <v>0</v>
      </c>
      <c r="N16" s="80"/>
      <c r="O16" s="80">
        <f t="shared" si="0"/>
        <v>241.40000000000003</v>
      </c>
    </row>
    <row r="17" spans="3:16" ht="12" customHeight="1">
      <c r="C17" s="50" t="s">
        <v>124</v>
      </c>
      <c r="E17" s="80">
        <v>0</v>
      </c>
      <c r="F17" s="80"/>
      <c r="G17" s="80">
        <v>-0.2</v>
      </c>
      <c r="H17" s="80"/>
      <c r="I17" s="80">
        <v>-0.2</v>
      </c>
      <c r="J17" s="80"/>
      <c r="K17" s="80">
        <v>0</v>
      </c>
      <c r="L17" s="80"/>
      <c r="M17" s="80">
        <v>0</v>
      </c>
      <c r="N17" s="80"/>
      <c r="O17" s="80">
        <f t="shared" si="0"/>
        <v>-0.4</v>
      </c>
    </row>
    <row r="18" spans="3:16" ht="12" customHeight="1">
      <c r="C18" s="50" t="s">
        <v>125</v>
      </c>
      <c r="E18" s="80">
        <v>0</v>
      </c>
      <c r="F18" s="80"/>
      <c r="G18" s="80">
        <v>0.1</v>
      </c>
      <c r="H18" s="80"/>
      <c r="I18" s="80">
        <v>-0.1</v>
      </c>
      <c r="J18" s="80"/>
      <c r="K18" s="80">
        <v>0</v>
      </c>
      <c r="L18" s="80"/>
      <c r="M18" s="80">
        <v>0</v>
      </c>
      <c r="N18" s="80"/>
      <c r="O18" s="80">
        <f t="shared" si="0"/>
        <v>0</v>
      </c>
    </row>
    <row r="19" spans="3:16">
      <c r="C19" s="53" t="s">
        <v>284</v>
      </c>
      <c r="D19" s="59"/>
      <c r="E19" s="81">
        <f>SUM(E11:E18)</f>
        <v>313.24</v>
      </c>
      <c r="F19" s="81"/>
      <c r="G19" s="81">
        <f>SUM(G11:G18)</f>
        <v>-0.1</v>
      </c>
      <c r="H19" s="81"/>
      <c r="I19" s="81">
        <f>SUM(I11:I18)</f>
        <v>1035.8400000000001</v>
      </c>
      <c r="J19" s="81"/>
      <c r="K19" s="81">
        <f>SUM(K11:K18)</f>
        <v>-834.6</v>
      </c>
      <c r="L19" s="81"/>
      <c r="M19" s="81">
        <f>SUM(M11:M18)</f>
        <v>-4.0999999999999996</v>
      </c>
      <c r="N19" s="81"/>
      <c r="O19" s="81">
        <f>SUM(O11:O18)</f>
        <v>510.28</v>
      </c>
    </row>
    <row r="20" spans="3:16" ht="14.25" customHeight="1">
      <c r="C20" s="50" t="s">
        <v>52</v>
      </c>
      <c r="D20" s="68"/>
      <c r="E20" s="80">
        <v>0</v>
      </c>
      <c r="F20" s="80"/>
      <c r="G20" s="80">
        <v>0</v>
      </c>
      <c r="H20" s="80"/>
      <c r="I20" s="80">
        <v>0</v>
      </c>
      <c r="J20" s="80"/>
      <c r="K20" s="80">
        <f>ROUND(+'IS and OCI'!K24,1)</f>
        <v>-68.2</v>
      </c>
      <c r="L20" s="80"/>
      <c r="M20" s="80">
        <v>0</v>
      </c>
      <c r="N20" s="80"/>
      <c r="O20" s="80">
        <f t="shared" ref="O20:O21" si="1">SUM(E20:M20)</f>
        <v>-68.2</v>
      </c>
    </row>
    <row r="21" spans="3:16" ht="14.25" customHeight="1">
      <c r="C21" s="50" t="s">
        <v>53</v>
      </c>
      <c r="D21" s="68"/>
      <c r="E21" s="80">
        <v>0</v>
      </c>
      <c r="F21" s="80"/>
      <c r="G21" s="80">
        <v>0</v>
      </c>
      <c r="H21" s="80"/>
      <c r="I21" s="80">
        <v>0</v>
      </c>
      <c r="J21" s="80"/>
      <c r="K21" s="80">
        <v>1.2999999999999998</v>
      </c>
      <c r="L21" s="80"/>
      <c r="M21" s="80">
        <v>-0.4</v>
      </c>
      <c r="N21" s="80"/>
      <c r="O21" s="80">
        <f t="shared" si="1"/>
        <v>0.8999999999999998</v>
      </c>
    </row>
    <row r="22" spans="3:16" ht="14.25" customHeight="1">
      <c r="C22" s="50" t="s">
        <v>54</v>
      </c>
      <c r="E22" s="80">
        <v>0</v>
      </c>
      <c r="F22" s="80"/>
      <c r="G22" s="80">
        <v>0</v>
      </c>
      <c r="H22" s="80"/>
      <c r="I22" s="80">
        <v>1</v>
      </c>
      <c r="J22" s="80"/>
      <c r="K22" s="80">
        <v>0</v>
      </c>
      <c r="L22" s="80"/>
      <c r="M22" s="80">
        <v>0</v>
      </c>
      <c r="N22" s="80"/>
      <c r="O22" s="80">
        <f t="shared" ref="O22" si="2">SUM(E22:M22)</f>
        <v>1</v>
      </c>
    </row>
    <row r="23" spans="3:16" ht="14.25" customHeight="1">
      <c r="C23" s="50" t="s">
        <v>126</v>
      </c>
      <c r="E23" s="80">
        <v>0</v>
      </c>
      <c r="F23" s="80"/>
      <c r="G23" s="80">
        <v>0</v>
      </c>
      <c r="H23" s="80"/>
      <c r="I23" s="80">
        <v>-0.3</v>
      </c>
      <c r="J23" s="80"/>
      <c r="K23" s="80">
        <v>0</v>
      </c>
      <c r="L23" s="80"/>
      <c r="M23" s="80">
        <v>0</v>
      </c>
      <c r="N23" s="80"/>
      <c r="O23" s="80">
        <f t="shared" ref="O23" si="3">SUM(E23:M23)</f>
        <v>-0.3</v>
      </c>
    </row>
    <row r="24" spans="3:16" ht="12" customHeight="1">
      <c r="C24" s="53" t="s">
        <v>285</v>
      </c>
      <c r="E24" s="81">
        <f>SUM(E19:E23)</f>
        <v>313.24</v>
      </c>
      <c r="F24" s="81"/>
      <c r="G24" s="81">
        <f>SUM(G19:G23)</f>
        <v>-0.1</v>
      </c>
      <c r="H24" s="81"/>
      <c r="I24" s="81">
        <f>SUM(I19:I23)</f>
        <v>1036.5400000000002</v>
      </c>
      <c r="J24" s="81"/>
      <c r="K24" s="81">
        <f>SUM(K19:K23)</f>
        <v>-901.50000000000011</v>
      </c>
      <c r="L24" s="81"/>
      <c r="M24" s="81">
        <f>SUM(M19:M23)</f>
        <v>-4.5</v>
      </c>
      <c r="N24" s="81"/>
      <c r="O24" s="81">
        <f>SUM(O19:O23)-0.1</f>
        <v>443.57999999999993</v>
      </c>
    </row>
    <row r="25" spans="3:16" ht="12" customHeight="1">
      <c r="C25" s="50"/>
    </row>
    <row r="26" spans="3:16" ht="12" customHeight="1"/>
    <row r="27" spans="3:16" ht="12" customHeight="1">
      <c r="C27" s="72" t="s">
        <v>286</v>
      </c>
      <c r="D27" s="71"/>
      <c r="E27" s="7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3:16" ht="12" customHeight="1">
      <c r="C28" s="73" t="s">
        <v>30</v>
      </c>
      <c r="D28" s="73"/>
      <c r="E28" s="257" t="s">
        <v>106</v>
      </c>
      <c r="F28" s="257"/>
      <c r="G28" s="257"/>
      <c r="H28" s="257"/>
      <c r="I28" s="257"/>
      <c r="J28" s="257"/>
      <c r="K28" s="257"/>
      <c r="L28" s="257"/>
      <c r="M28" s="257"/>
      <c r="N28" s="13"/>
      <c r="O28" s="13"/>
    </row>
    <row r="29" spans="3:16" ht="12" customHeight="1">
      <c r="C29" s="74"/>
      <c r="D29" s="74"/>
      <c r="E29" s="13" t="s">
        <v>107</v>
      </c>
      <c r="F29" s="75"/>
      <c r="G29" s="13" t="s">
        <v>108</v>
      </c>
      <c r="H29" s="75"/>
      <c r="I29" s="13" t="s">
        <v>109</v>
      </c>
      <c r="J29" s="13"/>
      <c r="K29" s="13"/>
      <c r="L29" s="13" t="s">
        <v>30</v>
      </c>
      <c r="M29" s="75" t="s">
        <v>110</v>
      </c>
      <c r="N29" s="75"/>
      <c r="O29" s="75"/>
    </row>
    <row r="30" spans="3:16" ht="12" customHeight="1">
      <c r="C30" s="74"/>
      <c r="D30" s="74"/>
      <c r="E30" s="75" t="s">
        <v>111</v>
      </c>
      <c r="F30" s="75"/>
      <c r="G30" s="13" t="s">
        <v>112</v>
      </c>
      <c r="H30" s="75"/>
      <c r="I30" s="13" t="s">
        <v>113</v>
      </c>
      <c r="J30" s="13"/>
      <c r="K30" s="13" t="s">
        <v>114</v>
      </c>
      <c r="L30" s="13" t="s">
        <v>30</v>
      </c>
      <c r="M30" s="75" t="s">
        <v>115</v>
      </c>
      <c r="N30" s="75"/>
      <c r="O30" s="75" t="s">
        <v>116</v>
      </c>
    </row>
    <row r="31" spans="3:16" ht="12" customHeight="1">
      <c r="C31" s="70" t="s">
        <v>117</v>
      </c>
      <c r="D31" s="74"/>
      <c r="E31" s="76" t="s">
        <v>118</v>
      </c>
      <c r="F31" s="77"/>
      <c r="G31" s="76" t="s">
        <v>118</v>
      </c>
      <c r="H31" s="77"/>
      <c r="I31" s="76" t="s">
        <v>111</v>
      </c>
      <c r="J31" s="77"/>
      <c r="K31" s="15" t="s">
        <v>119</v>
      </c>
      <c r="L31" s="77" t="s">
        <v>30</v>
      </c>
      <c r="M31" s="76" t="s">
        <v>120</v>
      </c>
      <c r="N31" s="77"/>
      <c r="O31" s="76" t="s">
        <v>121</v>
      </c>
    </row>
    <row r="32" spans="3:16" ht="12" customHeight="1">
      <c r="C32" s="53" t="str">
        <f>+C11</f>
        <v>Balance as of January 1, 2022</v>
      </c>
      <c r="D32" s="59"/>
      <c r="E32" s="81">
        <f>+E11</f>
        <v>158.89999999999998</v>
      </c>
      <c r="F32" s="79">
        <v>0</v>
      </c>
      <c r="G32" s="81">
        <v>0</v>
      </c>
      <c r="H32" s="79"/>
      <c r="I32" s="81">
        <f>+I11</f>
        <v>933.1</v>
      </c>
      <c r="J32" s="79">
        <v>0</v>
      </c>
      <c r="K32" s="81">
        <f>+K11</f>
        <v>-840.2</v>
      </c>
      <c r="L32" s="79">
        <v>0</v>
      </c>
      <c r="M32" s="81">
        <f>+M11</f>
        <v>-6.7</v>
      </c>
      <c r="N32" s="78"/>
      <c r="O32" s="81">
        <f t="shared" ref="O32:O36" si="4">SUM(E32:N32)</f>
        <v>245.09999999999997</v>
      </c>
    </row>
    <row r="33" spans="3:16" ht="12" customHeight="1">
      <c r="C33" s="50" t="s">
        <v>52</v>
      </c>
      <c r="E33" s="80">
        <v>0</v>
      </c>
      <c r="F33" s="80"/>
      <c r="G33" s="80">
        <v>0</v>
      </c>
      <c r="H33" s="80"/>
      <c r="I33" s="80">
        <v>0</v>
      </c>
      <c r="J33" s="80"/>
      <c r="K33" s="80">
        <f>+'IS and OCI'!M24</f>
        <v>-30.488446810000095</v>
      </c>
      <c r="L33" s="80"/>
      <c r="M33" s="80">
        <v>0</v>
      </c>
      <c r="N33" s="80"/>
      <c r="O33" s="80">
        <f t="shared" si="4"/>
        <v>-30.488446810000095</v>
      </c>
    </row>
    <row r="34" spans="3:16" ht="12" customHeight="1">
      <c r="C34" s="50" t="s">
        <v>53</v>
      </c>
      <c r="E34" s="80">
        <v>0</v>
      </c>
      <c r="F34" s="80"/>
      <c r="G34" s="80">
        <v>0</v>
      </c>
      <c r="H34" s="80"/>
      <c r="I34" s="80">
        <v>0</v>
      </c>
      <c r="J34" s="80"/>
      <c r="K34" s="80">
        <f>+'IS and OCI'!M27</f>
        <v>32.1</v>
      </c>
      <c r="L34" s="80"/>
      <c r="M34" s="80">
        <f>+'IS and OCI'!M28</f>
        <v>2.8</v>
      </c>
      <c r="N34" s="80"/>
      <c r="O34" s="80">
        <f>SUM(E34:N34)</f>
        <v>34.9</v>
      </c>
    </row>
    <row r="35" spans="3:16" ht="12" customHeight="1">
      <c r="C35" s="50" t="s">
        <v>54</v>
      </c>
      <c r="E35" s="80">
        <v>0</v>
      </c>
      <c r="F35" s="80"/>
      <c r="G35" s="80">
        <v>0</v>
      </c>
      <c r="H35" s="80"/>
      <c r="I35" s="80">
        <v>0.2</v>
      </c>
      <c r="J35" s="80"/>
      <c r="K35" s="80">
        <v>0</v>
      </c>
      <c r="L35" s="80"/>
      <c r="M35" s="80">
        <v>0</v>
      </c>
      <c r="N35" s="80"/>
      <c r="O35" s="80">
        <f>SUM(E35:N35)</f>
        <v>0.2</v>
      </c>
    </row>
    <row r="36" spans="3:16" ht="12" customHeight="1">
      <c r="C36" s="50" t="s">
        <v>127</v>
      </c>
      <c r="E36" s="80">
        <v>68.8</v>
      </c>
      <c r="F36" s="80"/>
      <c r="G36" s="80">
        <v>0</v>
      </c>
      <c r="H36" s="80"/>
      <c r="I36" s="80">
        <v>14.3</v>
      </c>
      <c r="J36" s="80" t="s">
        <v>30</v>
      </c>
      <c r="K36" s="80">
        <v>0</v>
      </c>
      <c r="L36" s="80"/>
      <c r="M36" s="80">
        <v>0</v>
      </c>
      <c r="N36" s="80"/>
      <c r="O36" s="80">
        <f t="shared" si="4"/>
        <v>83.1</v>
      </c>
    </row>
    <row r="37" spans="3:16" ht="12" customHeight="1">
      <c r="C37" s="50" t="s">
        <v>124</v>
      </c>
      <c r="E37" s="80">
        <v>0</v>
      </c>
      <c r="F37" s="80"/>
      <c r="G37" s="80">
        <v>-0.2</v>
      </c>
      <c r="H37" s="80"/>
      <c r="I37" s="80">
        <v>-0.2</v>
      </c>
      <c r="J37" s="80" t="s">
        <v>30</v>
      </c>
      <c r="K37" s="80">
        <v>0</v>
      </c>
      <c r="L37" s="80"/>
      <c r="M37" s="80">
        <v>0</v>
      </c>
      <c r="N37" s="80"/>
      <c r="O37" s="80">
        <f t="shared" ref="O37:O38" si="5">SUM(E37:N37)</f>
        <v>-0.4</v>
      </c>
    </row>
    <row r="38" spans="3:16" ht="12" customHeight="1">
      <c r="C38" s="50" t="s">
        <v>128</v>
      </c>
      <c r="E38" s="80">
        <v>0</v>
      </c>
      <c r="F38" s="80"/>
      <c r="G38" s="80">
        <v>0.1</v>
      </c>
      <c r="H38" s="80"/>
      <c r="I38" s="80">
        <v>-0.1</v>
      </c>
      <c r="J38" s="80" t="s">
        <v>30</v>
      </c>
      <c r="K38" s="80">
        <v>0</v>
      </c>
      <c r="L38" s="80"/>
      <c r="M38" s="80">
        <v>0</v>
      </c>
      <c r="N38" s="80"/>
      <c r="O38" s="80">
        <f t="shared" si="5"/>
        <v>0</v>
      </c>
    </row>
    <row r="39" spans="3:16" ht="12" customHeight="1">
      <c r="C39" s="53" t="s">
        <v>287</v>
      </c>
      <c r="D39" s="59"/>
      <c r="E39" s="81">
        <f>SUM(E32:E38)</f>
        <v>227.7</v>
      </c>
      <c r="F39" s="81"/>
      <c r="G39" s="81">
        <f>SUM(G32:G38)</f>
        <v>-0.1</v>
      </c>
      <c r="H39" s="81"/>
      <c r="I39" s="81">
        <f>SUM(I32:I38)</f>
        <v>947.3</v>
      </c>
      <c r="J39" s="81"/>
      <c r="K39" s="81">
        <f>SUM(K32:K38)</f>
        <v>-838.58844681000016</v>
      </c>
      <c r="L39" s="81"/>
      <c r="M39" s="81">
        <f>SUM(M32:M38)</f>
        <v>-3.9000000000000004</v>
      </c>
      <c r="N39" s="81"/>
      <c r="O39" s="81">
        <f>SUM(O32:O38)</f>
        <v>332.41155318999989</v>
      </c>
      <c r="P39" s="78"/>
    </row>
    <row r="40" spans="3:16" ht="12" customHeight="1"/>
  </sheetData>
  <mergeCells count="3">
    <mergeCell ref="C2:O2"/>
    <mergeCell ref="E7:M7"/>
    <mergeCell ref="E28:M28"/>
  </mergeCells>
  <pageMargins left="0.7" right="0.7" top="0.75" bottom="0.75" header="0.3" footer="0.3"/>
  <pageSetup paperSize="9" orientation="portrait" r:id="rId1"/>
  <ignoredErrors>
    <ignoredError sqref="O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W37"/>
  <sheetViews>
    <sheetView showGridLines="0" zoomScaleNormal="100" workbookViewId="0">
      <selection activeCell="C2" sqref="C2:M2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5" max="15" width="11.42578125" bestFit="1" customWidth="1"/>
    <col min="16" max="16" width="14.85546875" bestFit="1" customWidth="1"/>
    <col min="18" max="18" width="9.140625" style="176"/>
  </cols>
  <sheetData>
    <row r="1" spans="1:23" ht="12" customHeight="1">
      <c r="A1" s="128"/>
    </row>
    <row r="2" spans="1:23" ht="18.75" customHeight="1">
      <c r="A2" s="128"/>
      <c r="C2" s="254" t="s">
        <v>129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23" ht="12" customHeight="1" thickBot="1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3" ht="12" customHeight="1">
      <c r="C4" s="13"/>
      <c r="D4" s="13"/>
      <c r="E4" s="258" t="s">
        <v>2</v>
      </c>
      <c r="F4" s="258"/>
      <c r="G4" s="258"/>
      <c r="H4" s="13"/>
      <c r="I4" s="13"/>
      <c r="J4" s="13" t="s">
        <v>1</v>
      </c>
      <c r="K4" s="13"/>
      <c r="L4" s="13"/>
      <c r="M4" s="4" t="s">
        <v>56</v>
      </c>
      <c r="P4" s="176"/>
      <c r="R4"/>
    </row>
    <row r="5" spans="1:23" ht="12" customHeight="1">
      <c r="C5" s="13"/>
      <c r="D5" s="14"/>
      <c r="E5" s="253" t="s">
        <v>275</v>
      </c>
      <c r="F5" s="253"/>
      <c r="G5" s="253"/>
      <c r="H5" s="14"/>
      <c r="I5" s="15"/>
      <c r="J5" s="15" t="s">
        <v>275</v>
      </c>
      <c r="K5" s="15"/>
      <c r="L5" s="13"/>
      <c r="M5" s="49" t="s">
        <v>57</v>
      </c>
      <c r="P5" s="176"/>
      <c r="R5"/>
    </row>
    <row r="6" spans="1:23" ht="12" customHeight="1">
      <c r="C6" s="169" t="s">
        <v>58</v>
      </c>
      <c r="D6" s="16"/>
      <c r="E6" s="205">
        <v>2023</v>
      </c>
      <c r="F6" s="205"/>
      <c r="G6" s="205">
        <v>2022</v>
      </c>
      <c r="H6" s="206"/>
      <c r="I6" s="205">
        <v>2023</v>
      </c>
      <c r="J6" s="205"/>
      <c r="K6" s="205">
        <v>2022</v>
      </c>
      <c r="L6" s="16"/>
      <c r="M6" s="204">
        <v>2022</v>
      </c>
      <c r="P6" s="176"/>
      <c r="R6"/>
    </row>
    <row r="7" spans="1:23" ht="12" customHeight="1">
      <c r="C7" s="125" t="s">
        <v>130</v>
      </c>
      <c r="E7" s="80">
        <v>-4.2045322800000315</v>
      </c>
      <c r="F7" s="80"/>
      <c r="G7" s="80">
        <v>28.049443349999983</v>
      </c>
      <c r="H7" s="80"/>
      <c r="I7" s="80">
        <v>-58.002797789999995</v>
      </c>
      <c r="J7" s="80"/>
      <c r="K7" s="80">
        <v>-16.188446810000094</v>
      </c>
      <c r="L7" s="80"/>
      <c r="M7" s="80">
        <v>-6.7043735600000876</v>
      </c>
      <c r="O7" s="176"/>
      <c r="P7" s="176"/>
      <c r="Q7" s="159"/>
      <c r="R7"/>
      <c r="U7" s="163"/>
      <c r="W7" s="159"/>
    </row>
    <row r="8" spans="1:23" ht="12" customHeight="1">
      <c r="C8" s="126" t="s">
        <v>131</v>
      </c>
      <c r="E8" s="80">
        <v>64</v>
      </c>
      <c r="F8" s="80"/>
      <c r="G8" s="80">
        <v>135.1</v>
      </c>
      <c r="H8" s="80"/>
      <c r="I8" s="80">
        <v>122.5</v>
      </c>
      <c r="J8" s="80"/>
      <c r="K8" s="80">
        <v>207.5</v>
      </c>
      <c r="L8" s="80"/>
      <c r="M8" s="80">
        <v>354.20000000000005</v>
      </c>
      <c r="O8" s="176"/>
      <c r="P8" s="176"/>
      <c r="Q8" s="159"/>
      <c r="R8"/>
      <c r="U8" s="163"/>
      <c r="W8" s="159"/>
    </row>
    <row r="9" spans="1:23" ht="12" customHeight="1">
      <c r="C9" s="126" t="s">
        <v>132</v>
      </c>
      <c r="E9" s="80">
        <v>-0.2</v>
      </c>
      <c r="F9" s="80"/>
      <c r="G9" s="80">
        <v>-1</v>
      </c>
      <c r="H9" s="80"/>
      <c r="I9" s="80">
        <v>-0.5</v>
      </c>
      <c r="J9" s="80"/>
      <c r="K9" s="80">
        <v>-0.8</v>
      </c>
      <c r="L9" s="80"/>
      <c r="M9" s="80">
        <v>4.9000000000000004</v>
      </c>
      <c r="O9" s="176"/>
      <c r="P9" s="176"/>
      <c r="Q9" s="159"/>
      <c r="R9"/>
      <c r="U9" s="163"/>
      <c r="W9" s="159"/>
    </row>
    <row r="10" spans="1:23" ht="12" customHeight="1">
      <c r="C10" s="126" t="s">
        <v>67</v>
      </c>
      <c r="E10" s="80">
        <v>26.1</v>
      </c>
      <c r="F10" s="80"/>
      <c r="G10" s="80">
        <v>27.3</v>
      </c>
      <c r="H10" s="80"/>
      <c r="I10" s="80">
        <v>56.8</v>
      </c>
      <c r="J10" s="80"/>
      <c r="K10" s="80">
        <v>52.1</v>
      </c>
      <c r="L10" s="80"/>
      <c r="M10" s="80">
        <v>110.30000000000001</v>
      </c>
      <c r="O10" s="176"/>
      <c r="P10" s="176"/>
      <c r="Q10" s="159"/>
      <c r="R10"/>
      <c r="U10" s="163"/>
      <c r="W10" s="159"/>
    </row>
    <row r="11" spans="1:23" ht="12" customHeight="1">
      <c r="C11" s="126" t="s">
        <v>133</v>
      </c>
      <c r="E11" s="80">
        <v>0</v>
      </c>
      <c r="F11" s="80"/>
      <c r="G11" s="80">
        <v>-0.5</v>
      </c>
      <c r="H11" s="80"/>
      <c r="I11" s="80">
        <v>0</v>
      </c>
      <c r="J11" s="80"/>
      <c r="K11" s="80">
        <v>-0.5</v>
      </c>
      <c r="L11" s="80"/>
      <c r="M11" s="80">
        <v>-1</v>
      </c>
      <c r="O11" s="176"/>
      <c r="P11" s="176"/>
      <c r="Q11" s="159"/>
      <c r="R11"/>
      <c r="U11" s="163"/>
      <c r="W11" s="159"/>
    </row>
    <row r="12" spans="1:23" ht="12" customHeight="1">
      <c r="C12" s="126" t="s">
        <v>134</v>
      </c>
      <c r="E12" s="80">
        <v>-8</v>
      </c>
      <c r="F12" s="80"/>
      <c r="G12" s="80">
        <v>-11.5</v>
      </c>
      <c r="H12" s="80"/>
      <c r="I12" s="80">
        <v>-12.8</v>
      </c>
      <c r="J12" s="80"/>
      <c r="K12" s="80">
        <v>-13.8</v>
      </c>
      <c r="L12" s="80"/>
      <c r="M12" s="80">
        <v>-22.5</v>
      </c>
      <c r="O12" s="176"/>
      <c r="P12" s="176"/>
      <c r="Q12" s="159"/>
      <c r="R12"/>
      <c r="U12" s="163"/>
      <c r="W12" s="159"/>
    </row>
    <row r="13" spans="1:23" ht="12" customHeight="1">
      <c r="C13" s="126" t="s">
        <v>135</v>
      </c>
      <c r="E13" s="80">
        <v>0</v>
      </c>
      <c r="F13" s="80"/>
      <c r="G13" s="80">
        <v>3.2</v>
      </c>
      <c r="H13" s="80"/>
      <c r="I13" s="80">
        <v>11.8</v>
      </c>
      <c r="J13" s="80"/>
      <c r="K13" s="80">
        <v>2.7</v>
      </c>
      <c r="L13" s="80"/>
      <c r="M13" s="80">
        <v>6.6</v>
      </c>
      <c r="O13" s="176"/>
      <c r="P13" s="176"/>
      <c r="Q13" s="159"/>
      <c r="R13"/>
      <c r="U13" s="163"/>
      <c r="W13" s="159"/>
    </row>
    <row r="14" spans="1:23" ht="12" customHeight="1">
      <c r="C14" s="126" t="s">
        <v>136</v>
      </c>
      <c r="E14" s="80">
        <v>23.2</v>
      </c>
      <c r="F14" s="80"/>
      <c r="G14" s="80">
        <v>-89.1</v>
      </c>
      <c r="H14" s="80"/>
      <c r="I14" s="80">
        <v>72.2</v>
      </c>
      <c r="J14" s="80"/>
      <c r="K14" s="80">
        <v>-71</v>
      </c>
      <c r="L14" s="80"/>
      <c r="M14" s="80">
        <v>-124.70000000000002</v>
      </c>
      <c r="O14" s="176"/>
      <c r="P14" s="176"/>
      <c r="Q14" s="159"/>
      <c r="R14"/>
      <c r="U14" s="163"/>
      <c r="W14" s="159"/>
    </row>
    <row r="15" spans="1:23" ht="12" customHeight="1">
      <c r="C15" s="126" t="s">
        <v>137</v>
      </c>
      <c r="E15" s="80">
        <v>51.6</v>
      </c>
      <c r="F15" s="80"/>
      <c r="G15" s="80">
        <v>-52.9</v>
      </c>
      <c r="H15" s="80"/>
      <c r="I15" s="80">
        <v>110.30000000000001</v>
      </c>
      <c r="J15" s="80"/>
      <c r="K15" s="80">
        <v>-45.6</v>
      </c>
      <c r="L15" s="80"/>
      <c r="M15" s="80">
        <v>31</v>
      </c>
      <c r="O15" s="176"/>
      <c r="P15" s="176"/>
      <c r="Q15" s="159"/>
      <c r="R15"/>
      <c r="U15" s="163"/>
      <c r="W15" s="159"/>
    </row>
    <row r="16" spans="1:23" ht="12" customHeight="1">
      <c r="C16" s="126" t="s">
        <v>138</v>
      </c>
      <c r="E16" s="80">
        <v>1.8</v>
      </c>
      <c r="F16" s="80"/>
      <c r="G16" s="80">
        <v>21</v>
      </c>
      <c r="H16" s="80"/>
      <c r="I16" s="80">
        <v>7.1</v>
      </c>
      <c r="J16" s="80"/>
      <c r="K16" s="80">
        <v>5.8000000000000007</v>
      </c>
      <c r="L16" s="80"/>
      <c r="M16" s="80">
        <v>1.1999999999999993</v>
      </c>
      <c r="O16" s="176"/>
      <c r="P16" s="176"/>
      <c r="Q16" s="159"/>
      <c r="R16"/>
      <c r="U16" s="163"/>
      <c r="W16" s="159"/>
    </row>
    <row r="17" spans="3:23" ht="12" customHeight="1">
      <c r="C17" s="126" t="s">
        <v>139</v>
      </c>
      <c r="E17" s="80">
        <v>-53.400000000000006</v>
      </c>
      <c r="F17" s="80"/>
      <c r="G17" s="80">
        <v>-15</v>
      </c>
      <c r="H17" s="80"/>
      <c r="I17" s="80">
        <v>-73.300000000000011</v>
      </c>
      <c r="J17" s="80"/>
      <c r="K17" s="80">
        <v>-2.1999999999999997</v>
      </c>
      <c r="L17" s="80"/>
      <c r="M17" s="80">
        <v>29.1</v>
      </c>
      <c r="O17" s="176"/>
      <c r="P17" s="176"/>
      <c r="Q17" s="159"/>
      <c r="R17"/>
      <c r="U17" s="163"/>
      <c r="W17" s="159"/>
    </row>
    <row r="18" spans="3:23" ht="12" customHeight="1">
      <c r="C18" s="126" t="s">
        <v>140</v>
      </c>
      <c r="E18" s="80">
        <v>-1.5</v>
      </c>
      <c r="F18" s="80"/>
      <c r="G18" s="80">
        <v>-0.9</v>
      </c>
      <c r="H18" s="80"/>
      <c r="I18" s="80">
        <v>-2.2999999999999998</v>
      </c>
      <c r="J18" s="80"/>
      <c r="K18" s="80">
        <v>-11</v>
      </c>
      <c r="L18" s="80"/>
      <c r="M18" s="80">
        <v>-11.1</v>
      </c>
      <c r="O18" s="176"/>
      <c r="P18" s="176"/>
      <c r="Q18" s="159"/>
      <c r="R18"/>
      <c r="U18" s="163"/>
      <c r="W18" s="159"/>
    </row>
    <row r="19" spans="3:23" ht="12" customHeight="1">
      <c r="C19" s="127" t="s">
        <v>141</v>
      </c>
      <c r="E19" s="81">
        <f>ROUND(SUM(E7:E18),1)</f>
        <v>99.4</v>
      </c>
      <c r="F19" s="80"/>
      <c r="G19" s="81">
        <f>ROUND(SUM(G7:G18),1)</f>
        <v>43.7</v>
      </c>
      <c r="H19" s="80"/>
      <c r="I19" s="81">
        <f>ROUND(SUM(I7:I18),1)</f>
        <v>233.8</v>
      </c>
      <c r="J19" s="80"/>
      <c r="K19" s="81">
        <f>ROUND(SUM(K7:K18),1)</f>
        <v>107</v>
      </c>
      <c r="L19" s="80"/>
      <c r="M19" s="81">
        <f>ROUND(SUM(M7:M18),1)</f>
        <v>371.3</v>
      </c>
      <c r="O19" s="176"/>
      <c r="P19" s="176"/>
      <c r="Q19" s="159"/>
      <c r="R19"/>
      <c r="U19" s="163"/>
      <c r="W19" s="159"/>
    </row>
    <row r="20" spans="3:23" ht="12" customHeight="1">
      <c r="C20" s="126" t="s">
        <v>142</v>
      </c>
      <c r="E20" s="80">
        <v>-42.9</v>
      </c>
      <c r="F20" s="80"/>
      <c r="G20" s="80">
        <v>-26.2</v>
      </c>
      <c r="H20" s="80"/>
      <c r="I20" s="80">
        <v>-77.8</v>
      </c>
      <c r="J20" s="80"/>
      <c r="K20" s="80">
        <v>-47.7</v>
      </c>
      <c r="L20" s="80"/>
      <c r="M20" s="80">
        <v>-106.4</v>
      </c>
      <c r="O20" s="176"/>
      <c r="P20" s="176"/>
      <c r="Q20" s="159"/>
      <c r="R20"/>
      <c r="U20" s="163"/>
      <c r="W20" s="159"/>
    </row>
    <row r="21" spans="3:23" ht="12" customHeight="1">
      <c r="C21" s="126" t="s">
        <v>13</v>
      </c>
      <c r="E21" s="80">
        <v>-33.1</v>
      </c>
      <c r="F21" s="80"/>
      <c r="G21" s="80">
        <v>-11</v>
      </c>
      <c r="H21" s="80"/>
      <c r="I21" s="80">
        <f>-20.1+E21</f>
        <v>-53.2</v>
      </c>
      <c r="J21" s="80"/>
      <c r="K21" s="80">
        <v>-26.8</v>
      </c>
      <c r="L21" s="80"/>
      <c r="M21" s="80">
        <v>-48.6</v>
      </c>
      <c r="O21" s="176"/>
      <c r="P21" s="176"/>
      <c r="Q21" s="159"/>
      <c r="R21"/>
      <c r="U21" s="163"/>
      <c r="W21" s="159"/>
    </row>
    <row r="22" spans="3:23" ht="12" customHeight="1">
      <c r="C22" s="126" t="s">
        <v>143</v>
      </c>
      <c r="E22" s="80">
        <v>-2.2999999999999998</v>
      </c>
      <c r="F22" s="80"/>
      <c r="G22" s="80">
        <v>-2.5</v>
      </c>
      <c r="H22" s="80"/>
      <c r="I22" s="80">
        <f>-2.9+E22</f>
        <v>-5.1999999999999993</v>
      </c>
      <c r="J22" s="80"/>
      <c r="K22" s="80">
        <v>-4.9000000000000004</v>
      </c>
      <c r="L22" s="80"/>
      <c r="M22" s="80">
        <v>-9.8000000000000007</v>
      </c>
      <c r="O22" s="176"/>
      <c r="P22" s="176"/>
      <c r="Q22" s="159"/>
      <c r="R22"/>
      <c r="U22" s="163"/>
      <c r="W22" s="159"/>
    </row>
    <row r="23" spans="3:23" ht="12" customHeight="1">
      <c r="C23" s="126" t="s">
        <v>144</v>
      </c>
      <c r="E23" s="80">
        <v>0</v>
      </c>
      <c r="F23" s="80"/>
      <c r="G23" s="80">
        <v>0</v>
      </c>
      <c r="H23" s="80"/>
      <c r="I23" s="80">
        <v>0</v>
      </c>
      <c r="J23" s="80"/>
      <c r="K23" s="80">
        <v>0</v>
      </c>
      <c r="L23" s="80"/>
      <c r="M23" s="80">
        <v>1.8</v>
      </c>
      <c r="O23" s="176"/>
      <c r="P23" s="176"/>
      <c r="Q23" s="159"/>
      <c r="R23"/>
      <c r="U23" s="163"/>
      <c r="W23" s="159"/>
    </row>
    <row r="24" spans="3:23" ht="12" customHeight="1">
      <c r="C24" s="50" t="s">
        <v>145</v>
      </c>
      <c r="E24" s="80">
        <v>0</v>
      </c>
      <c r="F24" s="80"/>
      <c r="G24" s="80">
        <v>0.4</v>
      </c>
      <c r="H24" s="80"/>
      <c r="I24" s="80">
        <v>0</v>
      </c>
      <c r="J24" s="80"/>
      <c r="K24" s="80">
        <v>0.4</v>
      </c>
      <c r="L24" s="80"/>
      <c r="M24" s="80">
        <v>1.2</v>
      </c>
      <c r="O24" s="176"/>
      <c r="P24" s="176"/>
      <c r="Q24" s="159"/>
      <c r="R24"/>
      <c r="U24" s="163"/>
      <c r="W24" s="159"/>
    </row>
    <row r="25" spans="3:23" ht="12" customHeight="1">
      <c r="C25" s="127" t="s">
        <v>146</v>
      </c>
      <c r="E25" s="81">
        <f>ROUND(SUM(E20:E24),1)</f>
        <v>-78.3</v>
      </c>
      <c r="F25" s="80"/>
      <c r="G25" s="81">
        <v>-39.299999999999997</v>
      </c>
      <c r="H25" s="80"/>
      <c r="I25" s="81">
        <f>SUM(I20:I24)</f>
        <v>-136.19999999999999</v>
      </c>
      <c r="J25" s="80"/>
      <c r="K25" s="81">
        <v>-79</v>
      </c>
      <c r="L25" s="80"/>
      <c r="M25" s="81">
        <v>-161.80000000000001</v>
      </c>
      <c r="O25" s="176"/>
      <c r="P25" s="176"/>
      <c r="Q25" s="159"/>
      <c r="R25"/>
      <c r="U25" s="163"/>
      <c r="W25" s="159"/>
    </row>
    <row r="26" spans="3:23" ht="12" customHeight="1">
      <c r="C26" s="126" t="s">
        <v>147</v>
      </c>
      <c r="E26" s="80">
        <v>-7.4</v>
      </c>
      <c r="F26" s="80"/>
      <c r="G26" s="80">
        <v>-21.9</v>
      </c>
      <c r="H26" s="80"/>
      <c r="I26" s="80">
        <f>-25.7+E26</f>
        <v>-33.1</v>
      </c>
      <c r="J26" s="80"/>
      <c r="K26" s="80">
        <v>-41.8</v>
      </c>
      <c r="L26" s="80"/>
      <c r="M26" s="80">
        <v>-90.5</v>
      </c>
      <c r="N26" s="8"/>
      <c r="O26" s="176"/>
      <c r="P26" s="176"/>
      <c r="Q26" s="159"/>
      <c r="R26"/>
      <c r="U26" s="163"/>
      <c r="W26" s="159"/>
    </row>
    <row r="27" spans="3:23" ht="12" customHeight="1">
      <c r="C27" s="246" t="s">
        <v>148</v>
      </c>
      <c r="E27" s="80">
        <v>-9.1999999999999993</v>
      </c>
      <c r="F27" s="80"/>
      <c r="G27" s="80">
        <v>0</v>
      </c>
      <c r="H27" s="80"/>
      <c r="I27" s="80">
        <f>441.7+E27</f>
        <v>432.5</v>
      </c>
      <c r="J27" s="80"/>
      <c r="K27" s="80">
        <v>0</v>
      </c>
      <c r="L27" s="80"/>
      <c r="M27" s="80">
        <v>47.1</v>
      </c>
      <c r="N27" s="8"/>
      <c r="O27" s="176"/>
      <c r="P27" s="176"/>
      <c r="Q27" s="159"/>
      <c r="R27"/>
      <c r="U27" s="163"/>
      <c r="W27" s="159"/>
    </row>
    <row r="28" spans="3:23" ht="12" customHeight="1">
      <c r="C28" s="126" t="s">
        <v>149</v>
      </c>
      <c r="E28" s="80">
        <v>-11.7</v>
      </c>
      <c r="F28" s="80"/>
      <c r="G28" s="80">
        <v>0</v>
      </c>
      <c r="H28" s="80"/>
      <c r="I28" s="80">
        <f>-694.9+E28</f>
        <v>-706.6</v>
      </c>
      <c r="J28" s="80"/>
      <c r="K28" s="80">
        <v>0</v>
      </c>
      <c r="L28" s="80"/>
      <c r="M28" s="80">
        <v>-170.10000000000002</v>
      </c>
      <c r="N28" s="8"/>
      <c r="O28" s="176"/>
      <c r="P28" s="176"/>
      <c r="Q28" s="159"/>
      <c r="R28"/>
      <c r="U28" s="163"/>
      <c r="W28" s="159"/>
    </row>
    <row r="29" spans="3:23" ht="12" customHeight="1">
      <c r="C29" s="126" t="s">
        <v>150</v>
      </c>
      <c r="E29" s="80">
        <v>0</v>
      </c>
      <c r="F29" s="80"/>
      <c r="G29" s="80">
        <v>83.1</v>
      </c>
      <c r="H29" s="80"/>
      <c r="I29" s="80">
        <v>0</v>
      </c>
      <c r="J29" s="80"/>
      <c r="K29" s="80">
        <v>83.1</v>
      </c>
      <c r="L29" s="80"/>
      <c r="M29" s="80">
        <v>241.39999999999998</v>
      </c>
      <c r="N29" s="8"/>
      <c r="O29" s="176"/>
      <c r="P29" s="176"/>
      <c r="Q29" s="159"/>
      <c r="R29"/>
      <c r="U29" s="163"/>
      <c r="W29" s="159"/>
    </row>
    <row r="30" spans="3:23" ht="12" customHeight="1">
      <c r="C30" s="184" t="s">
        <v>151</v>
      </c>
      <c r="E30" s="80">
        <v>0</v>
      </c>
      <c r="F30" s="80"/>
      <c r="G30" s="80">
        <v>-0.4</v>
      </c>
      <c r="H30" s="80"/>
      <c r="I30" s="80">
        <v>0</v>
      </c>
      <c r="K30" s="80">
        <v>-0.4</v>
      </c>
      <c r="L30" s="80"/>
      <c r="M30" s="80">
        <v>-0.4</v>
      </c>
      <c r="N30" s="8"/>
      <c r="O30" s="176"/>
      <c r="P30" s="176"/>
      <c r="Q30" s="159"/>
      <c r="R30"/>
      <c r="U30" s="163"/>
      <c r="W30" s="159"/>
    </row>
    <row r="31" spans="3:23" ht="12" customHeight="1">
      <c r="C31" s="126" t="s">
        <v>152</v>
      </c>
      <c r="E31" s="80">
        <v>-8.1</v>
      </c>
      <c r="F31" s="80"/>
      <c r="G31" s="80">
        <v>-9</v>
      </c>
      <c r="H31" s="80"/>
      <c r="I31" s="80">
        <f>-8.1+E31</f>
        <v>-16.2</v>
      </c>
      <c r="J31" s="80"/>
      <c r="K31" s="80">
        <v>-18.399999999999999</v>
      </c>
      <c r="L31" s="80"/>
      <c r="M31" s="80">
        <v>-36.1</v>
      </c>
      <c r="N31" s="8"/>
      <c r="O31" s="176"/>
      <c r="P31" s="176"/>
      <c r="Q31" s="159"/>
      <c r="R31"/>
      <c r="U31" s="163"/>
      <c r="W31" s="159"/>
    </row>
    <row r="32" spans="3:23" ht="12" customHeight="1">
      <c r="C32" s="126" t="s">
        <v>153</v>
      </c>
      <c r="E32" s="80">
        <v>-1.7</v>
      </c>
      <c r="F32" s="80"/>
      <c r="G32" s="80">
        <v>-1.7</v>
      </c>
      <c r="H32" s="80"/>
      <c r="I32" s="80">
        <f>-1.7+E32</f>
        <v>-3.4</v>
      </c>
      <c r="J32" s="80"/>
      <c r="K32" s="80">
        <v>-3.5</v>
      </c>
      <c r="L32" s="80"/>
      <c r="M32" s="80">
        <v>-6.4</v>
      </c>
      <c r="N32" s="8"/>
      <c r="O32" s="176"/>
      <c r="P32" s="176"/>
      <c r="Q32" s="159"/>
      <c r="R32"/>
      <c r="U32" s="163"/>
      <c r="W32" s="159"/>
    </row>
    <row r="33" spans="3:23" ht="12" customHeight="1">
      <c r="C33" s="184" t="s">
        <v>154</v>
      </c>
      <c r="E33" s="80">
        <v>0</v>
      </c>
      <c r="F33" s="80"/>
      <c r="G33" s="80">
        <v>1.4</v>
      </c>
      <c r="H33" s="80"/>
      <c r="I33" s="80">
        <v>2.5</v>
      </c>
      <c r="J33" s="80"/>
      <c r="K33" s="80">
        <v>2.8</v>
      </c>
      <c r="L33" s="80"/>
      <c r="M33" s="80">
        <v>-0.69999999999999973</v>
      </c>
      <c r="N33" s="8"/>
      <c r="O33" s="176"/>
      <c r="P33" s="176"/>
      <c r="Q33" s="159"/>
      <c r="R33"/>
      <c r="U33" s="163"/>
      <c r="W33" s="159"/>
    </row>
    <row r="34" spans="3:23" ht="12" customHeight="1">
      <c r="C34" s="127" t="s">
        <v>155</v>
      </c>
      <c r="E34" s="81">
        <f>SUM(E26:E33)</f>
        <v>-38.1</v>
      </c>
      <c r="F34" s="80"/>
      <c r="G34" s="81">
        <v>51.499999999999993</v>
      </c>
      <c r="H34" s="80"/>
      <c r="I34" s="81">
        <f>SUM(I26:I33)</f>
        <v>-324.3</v>
      </c>
      <c r="J34" s="80"/>
      <c r="K34" s="81">
        <v>21.8</v>
      </c>
      <c r="L34" s="80"/>
      <c r="M34" s="81">
        <v>-15.700000000000051</v>
      </c>
      <c r="O34" s="176"/>
      <c r="P34" s="176"/>
      <c r="Q34" s="159"/>
      <c r="R34"/>
      <c r="U34" s="163"/>
      <c r="W34" s="159"/>
    </row>
    <row r="35" spans="3:23" ht="12" customHeight="1">
      <c r="C35" s="126" t="s">
        <v>156</v>
      </c>
      <c r="E35" s="80">
        <f>+E19+E25+E34</f>
        <v>-16.999999999999993</v>
      </c>
      <c r="F35" s="80"/>
      <c r="G35" s="80">
        <v>55.9</v>
      </c>
      <c r="H35" s="80"/>
      <c r="I35" s="80">
        <f>+I19+I25+I34</f>
        <v>-226.7</v>
      </c>
      <c r="J35" s="80"/>
      <c r="K35" s="80">
        <v>49.811553189999856</v>
      </c>
      <c r="L35" s="80"/>
      <c r="M35" s="80">
        <v>193.79562643999986</v>
      </c>
      <c r="O35" s="176"/>
      <c r="P35" s="176"/>
      <c r="Q35" s="159"/>
      <c r="R35"/>
      <c r="U35" s="163"/>
      <c r="W35" s="159"/>
    </row>
    <row r="36" spans="3:23" ht="12" customHeight="1">
      <c r="C36" s="126" t="s">
        <v>157</v>
      </c>
      <c r="E36" s="80">
        <v>154.12321766279535</v>
      </c>
      <c r="F36" s="80"/>
      <c r="G36" s="80">
        <v>163.94970106279544</v>
      </c>
      <c r="H36" s="80"/>
      <c r="I36" s="80">
        <f>M37</f>
        <v>363.78321766279532</v>
      </c>
      <c r="J36" s="80"/>
      <c r="K36" s="80">
        <v>169.98759122279543</v>
      </c>
      <c r="L36" s="80"/>
      <c r="M36" s="80">
        <v>169.98759122279543</v>
      </c>
      <c r="O36" s="176"/>
      <c r="P36" s="176"/>
      <c r="Q36" s="159"/>
      <c r="R36"/>
      <c r="U36" s="163"/>
      <c r="W36" s="159"/>
    </row>
    <row r="37" spans="3:23" ht="12" customHeight="1">
      <c r="C37" s="127" t="s">
        <v>158</v>
      </c>
      <c r="E37" s="81">
        <f>+E36+E35</f>
        <v>137.12321766279535</v>
      </c>
      <c r="F37" s="80"/>
      <c r="G37" s="81">
        <v>219.84970106279545</v>
      </c>
      <c r="H37" s="78"/>
      <c r="I37" s="81">
        <f>+I36+I35</f>
        <v>137.08321766279533</v>
      </c>
      <c r="J37" s="78"/>
      <c r="K37" s="81">
        <v>219.79914441279527</v>
      </c>
      <c r="L37" s="78"/>
      <c r="M37" s="81">
        <v>363.78321766279532</v>
      </c>
      <c r="O37" s="176"/>
      <c r="P37" s="176"/>
      <c r="Q37" s="159"/>
      <c r="R37"/>
      <c r="U37" s="163"/>
      <c r="W37" s="159"/>
    </row>
  </sheetData>
  <mergeCells count="3">
    <mergeCell ref="E4:G4"/>
    <mergeCell ref="E5:G5"/>
    <mergeCell ref="C2:M2"/>
  </mergeCells>
  <pageMargins left="0.7" right="0.7" top="0.75" bottom="0.75" header="0.3" footer="0.3"/>
  <pageSetup paperSize="9" orientation="portrait" r:id="rId1"/>
  <ignoredErrors>
    <ignoredError sqref="E19:M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C1:O64"/>
  <sheetViews>
    <sheetView showGridLines="0" zoomScaleNormal="100" workbookViewId="0">
      <selection activeCell="C3" sqref="C3"/>
    </sheetView>
  </sheetViews>
  <sheetFormatPr defaultColWidth="8.7109375" defaultRowHeight="12.75"/>
  <cols>
    <col min="1" max="2" width="8.7109375" style="4"/>
    <col min="3" max="3" width="59.7109375" style="4" customWidth="1"/>
    <col min="4" max="4" width="1.7109375" style="4" customWidth="1"/>
    <col min="5" max="5" width="10.7109375" style="4" customWidth="1"/>
    <col min="6" max="6" width="1.7109375" style="4" customWidth="1"/>
    <col min="7" max="7" width="10.7109375" style="4" customWidth="1"/>
    <col min="8" max="8" width="1.7109375" style="4" customWidth="1"/>
    <col min="9" max="9" width="10.7109375" style="4" customWidth="1"/>
    <col min="10" max="10" width="1.7109375" style="4" customWidth="1"/>
    <col min="11" max="11" width="10.7109375" style="4" customWidth="1"/>
    <col min="12" max="12" width="1.7109375" style="4" customWidth="1"/>
    <col min="13" max="13" width="10.7109375" style="4" customWidth="1"/>
    <col min="14" max="14" width="1.7109375" style="4" customWidth="1"/>
    <col min="15" max="15" width="10.7109375" style="4" customWidth="1"/>
    <col min="16" max="16384" width="8.7109375" style="4"/>
  </cols>
  <sheetData>
    <row r="1" spans="3:15" ht="12" customHeight="1"/>
    <row r="2" spans="3:15" ht="12" customHeight="1"/>
    <row r="3" spans="3:15" ht="12" customHeight="1" thickBot="1">
      <c r="C3" s="214" t="s">
        <v>159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247"/>
      <c r="O3" s="247"/>
    </row>
    <row r="4" spans="3:15" ht="12" customHeight="1">
      <c r="C4" s="93"/>
      <c r="D4" s="93"/>
      <c r="E4" s="93"/>
      <c r="F4" s="93"/>
      <c r="G4" s="259" t="s">
        <v>2</v>
      </c>
      <c r="H4" s="259"/>
      <c r="I4" s="259"/>
      <c r="J4" s="207"/>
      <c r="K4" s="259" t="s">
        <v>1</v>
      </c>
      <c r="L4" s="259"/>
      <c r="M4" s="259"/>
      <c r="N4" s="248"/>
      <c r="O4" s="207" t="s">
        <v>56</v>
      </c>
    </row>
    <row r="5" spans="3:15" ht="12" customHeight="1">
      <c r="C5" s="93"/>
      <c r="D5" s="93"/>
      <c r="E5" s="93"/>
      <c r="F5" s="93"/>
      <c r="G5" s="260" t="s">
        <v>275</v>
      </c>
      <c r="H5" s="260"/>
      <c r="I5" s="260"/>
      <c r="J5" s="207"/>
      <c r="K5" s="260" t="s">
        <v>275</v>
      </c>
      <c r="L5" s="260"/>
      <c r="M5" s="260"/>
      <c r="N5" s="248"/>
      <c r="O5" s="249" t="s">
        <v>57</v>
      </c>
    </row>
    <row r="6" spans="3:15" ht="12" customHeight="1">
      <c r="C6" s="167" t="s">
        <v>160</v>
      </c>
      <c r="D6" s="110"/>
      <c r="E6" s="110"/>
      <c r="F6" s="93"/>
      <c r="G6" s="54">
        <v>2023</v>
      </c>
      <c r="H6" s="55"/>
      <c r="I6" s="56">
        <v>2022</v>
      </c>
      <c r="J6" s="207"/>
      <c r="K6" s="250">
        <v>2023</v>
      </c>
      <c r="L6" s="250"/>
      <c r="M6" s="250">
        <v>2022</v>
      </c>
      <c r="N6" s="207"/>
      <c r="O6" s="250">
        <v>2022</v>
      </c>
    </row>
    <row r="7" spans="3:15" ht="12" customHeight="1">
      <c r="C7" s="93" t="s">
        <v>30</v>
      </c>
      <c r="D7" s="50"/>
      <c r="E7" s="50"/>
      <c r="F7" s="50"/>
      <c r="G7" s="50"/>
      <c r="H7" s="87"/>
      <c r="I7" s="87"/>
      <c r="J7" s="87"/>
      <c r="K7" s="87"/>
      <c r="L7" s="87"/>
      <c r="M7" s="87"/>
      <c r="N7" s="88"/>
      <c r="O7" s="87"/>
    </row>
    <row r="8" spans="3:15" ht="12" customHeight="1">
      <c r="C8" s="59" t="s">
        <v>161</v>
      </c>
      <c r="D8" s="50"/>
      <c r="E8" s="50"/>
      <c r="F8" s="50"/>
      <c r="G8" s="50"/>
      <c r="H8" s="87"/>
      <c r="I8" s="87"/>
      <c r="J8" s="87"/>
      <c r="K8" s="87"/>
      <c r="L8" s="87"/>
      <c r="M8" s="87"/>
      <c r="N8" s="88"/>
      <c r="O8" s="87"/>
    </row>
    <row r="9" spans="3:15" ht="12" customHeight="1">
      <c r="C9" s="50" t="s">
        <v>162</v>
      </c>
      <c r="D9" s="50"/>
      <c r="E9" s="50"/>
      <c r="F9" s="50"/>
      <c r="G9" s="87">
        <v>186.39999999999998</v>
      </c>
      <c r="H9" s="87"/>
      <c r="I9" s="87">
        <v>209.7</v>
      </c>
      <c r="J9" s="87"/>
      <c r="K9" s="87">
        <v>358.5</v>
      </c>
      <c r="L9" s="87"/>
      <c r="M9" s="87">
        <v>349.99999999999994</v>
      </c>
      <c r="N9" s="88"/>
      <c r="O9" s="87">
        <v>817.19999999999993</v>
      </c>
    </row>
    <row r="10" spans="3:15" ht="12" customHeight="1">
      <c r="C10" s="50" t="s">
        <v>163</v>
      </c>
      <c r="D10" s="50"/>
      <c r="E10" s="50"/>
      <c r="F10" s="50"/>
      <c r="G10" s="87">
        <v>113.09999999999997</v>
      </c>
      <c r="H10" s="87"/>
      <c r="I10" s="87">
        <v>129.39999999999998</v>
      </c>
      <c r="J10" s="87"/>
      <c r="K10" s="87">
        <v>184.5</v>
      </c>
      <c r="L10" s="87"/>
      <c r="M10" s="87">
        <v>185.29999999999995</v>
      </c>
      <c r="N10" s="88"/>
      <c r="O10" s="87">
        <v>446.69999999999993</v>
      </c>
    </row>
    <row r="11" spans="3:15" ht="12" customHeight="1">
      <c r="C11" s="50" t="s">
        <v>164</v>
      </c>
      <c r="D11" s="50"/>
      <c r="E11" s="50"/>
      <c r="F11" s="50"/>
      <c r="G11" s="87">
        <v>23.19999999999996</v>
      </c>
      <c r="H11" s="87"/>
      <c r="I11" s="87">
        <v>50.09999999999998</v>
      </c>
      <c r="J11" s="87"/>
      <c r="K11" s="87">
        <v>3.2999999999999972</v>
      </c>
      <c r="L11" s="87"/>
      <c r="M11" s="87">
        <v>18.599999999999945</v>
      </c>
      <c r="N11" s="88"/>
      <c r="O11" s="87">
        <v>108.79999999999993</v>
      </c>
    </row>
    <row r="12" spans="3:15" ht="12" customHeight="1">
      <c r="C12" s="93"/>
      <c r="D12" s="50"/>
      <c r="E12" s="50"/>
      <c r="F12" s="50"/>
      <c r="G12" s="87"/>
      <c r="H12" s="87"/>
      <c r="I12" s="87"/>
      <c r="J12" s="87"/>
      <c r="K12" s="87"/>
      <c r="L12" s="87"/>
      <c r="M12" s="87"/>
      <c r="N12" s="88"/>
      <c r="O12" s="87"/>
    </row>
    <row r="13" spans="3:15" ht="12" customHeight="1">
      <c r="C13" s="59" t="s">
        <v>165</v>
      </c>
      <c r="D13" s="207"/>
      <c r="E13" s="50"/>
      <c r="F13" s="50"/>
      <c r="G13" s="51"/>
      <c r="H13" s="51"/>
      <c r="I13" s="51"/>
      <c r="J13" s="51"/>
      <c r="K13" s="51"/>
      <c r="L13" s="51"/>
      <c r="M13" s="51"/>
      <c r="N13" s="51"/>
      <c r="O13" s="51"/>
    </row>
    <row r="14" spans="3:15" ht="12" customHeight="1">
      <c r="C14" s="50" t="s">
        <v>60</v>
      </c>
      <c r="D14" s="207"/>
      <c r="E14" s="50"/>
      <c r="F14" s="50"/>
      <c r="G14" s="51">
        <v>156</v>
      </c>
      <c r="H14" s="51"/>
      <c r="I14" s="51">
        <v>273.59999999999997</v>
      </c>
      <c r="J14" s="51"/>
      <c r="K14" s="51">
        <v>299.10000000000002</v>
      </c>
      <c r="L14" s="51"/>
      <c r="M14" s="51">
        <v>409.9</v>
      </c>
      <c r="N14" s="51"/>
      <c r="O14" s="51">
        <v>825.0999999999998</v>
      </c>
    </row>
    <row r="15" spans="3:15" ht="12" customHeight="1">
      <c r="C15" s="50" t="s">
        <v>166</v>
      </c>
      <c r="D15" s="207"/>
      <c r="E15" s="50"/>
      <c r="F15" s="50"/>
      <c r="G15" s="51">
        <v>25.099999999999987</v>
      </c>
      <c r="H15" s="51"/>
      <c r="I15" s="51">
        <v>57.799999999999955</v>
      </c>
      <c r="J15" s="51"/>
      <c r="K15" s="87">
        <v>8.9000000000000341</v>
      </c>
      <c r="L15" s="51"/>
      <c r="M15" s="51">
        <v>37.299999999999983</v>
      </c>
      <c r="N15" s="51"/>
      <c r="O15" s="51">
        <v>117.0999999999998</v>
      </c>
    </row>
    <row r="16" spans="3:15" ht="12" customHeight="1">
      <c r="C16" s="50" t="s">
        <v>167</v>
      </c>
      <c r="D16" s="207"/>
      <c r="E16" s="50"/>
      <c r="F16" s="50"/>
      <c r="G16" s="51">
        <v>-23.1</v>
      </c>
      <c r="H16" s="51"/>
      <c r="I16" s="51">
        <v>-32.700000000000003</v>
      </c>
      <c r="J16" s="51"/>
      <c r="K16" s="51">
        <v>-60.699999999999996</v>
      </c>
      <c r="L16" s="51"/>
      <c r="M16" s="51">
        <v>-53.4</v>
      </c>
      <c r="N16" s="51"/>
      <c r="O16" s="51">
        <v>-112.7</v>
      </c>
    </row>
    <row r="17" spans="3:15" ht="12" customHeight="1">
      <c r="C17" s="50" t="s">
        <v>130</v>
      </c>
      <c r="D17" s="207"/>
      <c r="E17" s="50"/>
      <c r="F17" s="50"/>
      <c r="G17" s="51">
        <v>-4.2045322800000315</v>
      </c>
      <c r="H17" s="51"/>
      <c r="I17" s="51">
        <v>28.049443349999983</v>
      </c>
      <c r="J17" s="51"/>
      <c r="K17" s="51">
        <v>-58.002797789999995</v>
      </c>
      <c r="L17" s="51"/>
      <c r="M17" s="51">
        <v>-16.188446810000094</v>
      </c>
      <c r="N17" s="51"/>
      <c r="O17" s="51">
        <v>-6.7043735600000876</v>
      </c>
    </row>
    <row r="18" spans="3:15" ht="12" customHeight="1">
      <c r="C18" s="50" t="s">
        <v>168</v>
      </c>
      <c r="D18" s="207"/>
      <c r="E18" s="50"/>
      <c r="F18" s="50"/>
      <c r="G18" s="51">
        <v>-5.1000000000000005</v>
      </c>
      <c r="H18" s="51"/>
      <c r="I18" s="51">
        <v>-9.3000000000000007</v>
      </c>
      <c r="J18" s="51"/>
      <c r="K18" s="51">
        <v>-10.200000000000001</v>
      </c>
      <c r="L18" s="51"/>
      <c r="M18" s="51">
        <v>-14.3</v>
      </c>
      <c r="N18" s="51"/>
      <c r="O18" s="51">
        <v>-26.1</v>
      </c>
    </row>
    <row r="19" spans="3:15" ht="12" customHeight="1">
      <c r="C19" s="50" t="s">
        <v>169</v>
      </c>
      <c r="D19" s="207"/>
      <c r="E19" s="50"/>
      <c r="F19" s="50"/>
      <c r="G19" s="51">
        <v>-9.3045322800000321</v>
      </c>
      <c r="H19" s="51"/>
      <c r="I19" s="51">
        <v>18.749443349999982</v>
      </c>
      <c r="J19" s="51"/>
      <c r="K19" s="51">
        <v>-68.202797789999991</v>
      </c>
      <c r="L19" s="51"/>
      <c r="M19" s="51">
        <v>-30.488446810000095</v>
      </c>
      <c r="N19" s="51"/>
      <c r="O19" s="51">
        <v>-32.804373560000087</v>
      </c>
    </row>
    <row r="20" spans="3:15" ht="12" customHeight="1">
      <c r="C20" s="50" t="s">
        <v>170</v>
      </c>
      <c r="D20" s="207"/>
      <c r="E20" s="50"/>
      <c r="F20" s="50"/>
      <c r="G20" s="111">
        <v>-1.0232865030172894E-2</v>
      </c>
      <c r="H20" s="111"/>
      <c r="I20" s="111">
        <v>3.9529370696841953E-2</v>
      </c>
      <c r="J20" s="111"/>
      <c r="K20" s="111">
        <v>-7.5007534335217715E-2</v>
      </c>
      <c r="L20" s="111"/>
      <c r="M20" s="111">
        <v>-6.9655097858141238E-2</v>
      </c>
      <c r="N20" s="111"/>
      <c r="O20" s="111">
        <v>-5.5373793841661155E-2</v>
      </c>
    </row>
    <row r="21" spans="3:15" ht="12" customHeight="1">
      <c r="C21" s="59"/>
      <c r="D21" s="207"/>
      <c r="E21" s="50"/>
      <c r="F21" s="50"/>
      <c r="G21" s="50"/>
      <c r="H21" s="51"/>
      <c r="I21" s="51"/>
      <c r="J21" s="51"/>
      <c r="K21" s="51"/>
      <c r="L21" s="51"/>
      <c r="M21" s="51"/>
      <c r="N21" s="51"/>
      <c r="O21" s="51"/>
    </row>
    <row r="22" spans="3:15" ht="12" customHeight="1">
      <c r="C22" s="59" t="s">
        <v>171</v>
      </c>
      <c r="D22" s="207"/>
      <c r="E22" s="50"/>
      <c r="F22" s="50"/>
      <c r="G22" s="93"/>
      <c r="H22" s="51"/>
      <c r="I22" s="51"/>
      <c r="J22" s="51"/>
      <c r="K22" s="51"/>
      <c r="L22" s="51"/>
      <c r="M22" s="51"/>
      <c r="N22" s="51"/>
      <c r="O22" s="51"/>
    </row>
    <row r="23" spans="3:15" ht="12" customHeight="1">
      <c r="C23" s="50" t="s">
        <v>141</v>
      </c>
      <c r="D23" s="207"/>
      <c r="E23" s="50"/>
      <c r="F23" s="50"/>
      <c r="G23" s="101">
        <v>99.4</v>
      </c>
      <c r="H23" s="51"/>
      <c r="I23" s="51">
        <v>43.7</v>
      </c>
      <c r="J23" s="51"/>
      <c r="K23" s="101">
        <v>233.79720221000002</v>
      </c>
      <c r="L23" s="51"/>
      <c r="M23" s="51">
        <v>107.01155318999986</v>
      </c>
      <c r="N23" s="51"/>
      <c r="O23" s="51">
        <v>371.29562643999992</v>
      </c>
    </row>
    <row r="24" spans="3:15" ht="12" customHeight="1">
      <c r="C24" s="50" t="s">
        <v>172</v>
      </c>
      <c r="D24" s="207"/>
      <c r="E24" s="50"/>
      <c r="F24" s="50"/>
      <c r="G24" s="51">
        <v>42.9</v>
      </c>
      <c r="H24" s="51"/>
      <c r="I24" s="51">
        <v>26.2</v>
      </c>
      <c r="J24" s="51"/>
      <c r="K24" s="51">
        <v>77.8</v>
      </c>
      <c r="L24" s="51"/>
      <c r="M24" s="51">
        <v>47.7</v>
      </c>
      <c r="N24" s="51"/>
      <c r="O24" s="51">
        <v>106.4</v>
      </c>
    </row>
    <row r="25" spans="3:15" ht="12" customHeight="1">
      <c r="C25" s="50" t="s">
        <v>173</v>
      </c>
      <c r="D25" s="207"/>
      <c r="E25" s="50"/>
      <c r="F25" s="50"/>
      <c r="G25" s="51">
        <v>23</v>
      </c>
      <c r="H25" s="51"/>
      <c r="I25" s="51">
        <v>16.2</v>
      </c>
      <c r="J25" s="51"/>
      <c r="K25" s="51">
        <v>52.699999999999996</v>
      </c>
      <c r="L25" s="51"/>
      <c r="M25" s="51">
        <v>35.099999999999994</v>
      </c>
      <c r="N25" s="51"/>
      <c r="O25" s="51">
        <v>50.199999999999996</v>
      </c>
    </row>
    <row r="26" spans="3:15" ht="12" customHeight="1">
      <c r="C26" s="50" t="s">
        <v>174</v>
      </c>
      <c r="D26" s="207"/>
      <c r="E26" s="50"/>
      <c r="F26" s="50"/>
      <c r="G26" s="51">
        <v>1688.9</v>
      </c>
      <c r="H26" s="51"/>
      <c r="I26" s="51">
        <v>1822.6000000000004</v>
      </c>
      <c r="J26" s="51"/>
      <c r="K26" s="51">
        <v>1688.9</v>
      </c>
      <c r="L26" s="51"/>
      <c r="M26" s="51">
        <v>1822.6000000000004</v>
      </c>
      <c r="N26" s="51"/>
      <c r="O26" s="51">
        <v>1953.3000000000002</v>
      </c>
    </row>
    <row r="27" spans="3:15" ht="12" customHeight="1">
      <c r="C27" s="50" t="s">
        <v>79</v>
      </c>
      <c r="D27" s="207"/>
      <c r="E27" s="50"/>
      <c r="F27" s="50"/>
      <c r="G27" s="51">
        <v>137.1</v>
      </c>
      <c r="H27" s="51"/>
      <c r="I27" s="51">
        <v>219.8</v>
      </c>
      <c r="J27" s="51"/>
      <c r="K27" s="51">
        <v>137.1</v>
      </c>
      <c r="L27" s="51"/>
      <c r="M27" s="51">
        <v>219.8</v>
      </c>
      <c r="N27" s="51"/>
      <c r="O27" s="51">
        <v>363.8</v>
      </c>
    </row>
    <row r="28" spans="3:15" ht="12" customHeight="1">
      <c r="C28" s="50" t="s">
        <v>175</v>
      </c>
      <c r="D28" s="207"/>
      <c r="E28" s="50"/>
      <c r="F28" s="50"/>
      <c r="G28" s="251">
        <v>592.29999999999995</v>
      </c>
      <c r="H28" s="51"/>
      <c r="I28" s="51">
        <v>887.19999999999993</v>
      </c>
      <c r="J28" s="51"/>
      <c r="K28" s="101">
        <v>592.29999999999995</v>
      </c>
      <c r="L28" s="51"/>
      <c r="M28" s="51">
        <v>887.19999999999993</v>
      </c>
      <c r="N28" s="51"/>
      <c r="O28" s="51">
        <v>616.70000000000005</v>
      </c>
    </row>
    <row r="29" spans="3:15" ht="12" customHeight="1">
      <c r="C29" s="94" t="s">
        <v>176</v>
      </c>
      <c r="D29" s="94"/>
      <c r="E29" s="94"/>
      <c r="F29" s="50"/>
      <c r="G29" s="150">
        <v>674.3</v>
      </c>
      <c r="H29" s="151"/>
      <c r="I29" s="151">
        <v>985.8</v>
      </c>
      <c r="J29" s="151"/>
      <c r="K29" s="150">
        <v>674.3</v>
      </c>
      <c r="L29" s="151"/>
      <c r="M29" s="151">
        <v>985.8</v>
      </c>
      <c r="N29" s="151"/>
      <c r="O29" s="151">
        <v>703.9</v>
      </c>
    </row>
    <row r="30" spans="3:15" ht="12" customHeight="1">
      <c r="C30" s="152"/>
      <c r="K30" s="133"/>
    </row>
    <row r="31" spans="3:15" ht="12" customHeight="1"/>
    <row r="32" spans="3:15" ht="12" customHeight="1"/>
    <row r="33" spans="7:12" ht="12" customHeight="1">
      <c r="G33" s="166"/>
    </row>
    <row r="34" spans="7:12" ht="12" customHeight="1"/>
    <row r="35" spans="7:12" ht="11.1" customHeight="1">
      <c r="G35" s="51"/>
      <c r="H35" s="51"/>
      <c r="I35" s="51"/>
      <c r="J35" s="51"/>
      <c r="K35" s="51"/>
      <c r="L35" s="51"/>
    </row>
    <row r="36" spans="7:12" ht="11.1" customHeight="1">
      <c r="G36" s="51"/>
      <c r="H36" s="51"/>
      <c r="I36" s="51"/>
      <c r="J36" s="51"/>
      <c r="K36" s="51"/>
      <c r="L36" s="51"/>
    </row>
    <row r="37" spans="7:12" ht="11.1" customHeight="1">
      <c r="G37" s="51"/>
      <c r="H37" s="51"/>
      <c r="I37" s="51"/>
      <c r="J37" s="51"/>
      <c r="K37" s="51"/>
      <c r="L37" s="51"/>
    </row>
    <row r="38" spans="7:12" ht="11.1" customHeight="1">
      <c r="G38" s="51"/>
      <c r="H38" s="51"/>
      <c r="I38" s="51"/>
      <c r="J38" s="51"/>
      <c r="K38" s="51"/>
      <c r="L38" s="51"/>
    </row>
    <row r="39" spans="7:12" ht="11.1" customHeight="1"/>
    <row r="40" spans="7:12" ht="11.1" customHeight="1"/>
    <row r="41" spans="7:12" ht="11.1" customHeight="1"/>
    <row r="42" spans="7:12" ht="11.1" customHeight="1"/>
    <row r="43" spans="7:12" ht="11.1" customHeight="1"/>
    <row r="44" spans="7:12" ht="11.1" customHeight="1"/>
    <row r="45" spans="7:12" ht="11.1" customHeight="1"/>
    <row r="46" spans="7:12" ht="11.1" customHeight="1"/>
    <row r="47" spans="7:12" ht="11.1" customHeight="1"/>
    <row r="48" spans="7:12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</sheetData>
  <mergeCells count="4">
    <mergeCell ref="G4:I4"/>
    <mergeCell ref="K4:M4"/>
    <mergeCell ref="G5:I5"/>
    <mergeCell ref="K5:M5"/>
  </mergeCells>
  <pageMargins left="0.7" right="0.7" top="0.75" bottom="0.75" header="0.3" footer="0.3"/>
  <pageSetup paperSize="9" orientation="portrait" r:id="rId1"/>
  <customProperties>
    <customPr name="FUNCTIONCACH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7232-DC89-420E-BC92-1329081D1FA3}">
  <sheetPr codeName="Sheet16"/>
  <dimension ref="B1:M53"/>
  <sheetViews>
    <sheetView showGridLines="0" zoomScaleNormal="100" workbookViewId="0">
      <selection activeCell="C4" sqref="C4"/>
    </sheetView>
  </sheetViews>
  <sheetFormatPr defaultRowHeight="12" customHeight="1"/>
  <cols>
    <col min="1" max="1" width="10.7109375" customWidth="1"/>
    <col min="3" max="3" width="62.7109375" customWidth="1"/>
    <col min="4" max="4" width="1.7109375" customWidth="1"/>
    <col min="5" max="6" width="10.7109375" customWidth="1"/>
    <col min="7" max="7" width="1.7109375" customWidth="1"/>
    <col min="8" max="8" width="11.28515625" customWidth="1"/>
    <col min="9" max="9" width="10.7109375" customWidth="1"/>
    <col min="10" max="10" width="1.7109375" customWidth="1"/>
    <col min="11" max="12" width="10.7109375" customWidth="1"/>
    <col min="13" max="13" width="10.140625" style="4" bestFit="1" customWidth="1"/>
  </cols>
  <sheetData>
    <row r="1" spans="2:13" ht="12" customHeight="1">
      <c r="B1" s="1"/>
      <c r="M1"/>
    </row>
    <row r="2" spans="2:13" ht="12" customHeight="1">
      <c r="B2" s="1"/>
      <c r="M2"/>
    </row>
    <row r="3" spans="2:13" ht="12" customHeight="1">
      <c r="B3" s="154" t="s">
        <v>179</v>
      </c>
      <c r="M3"/>
    </row>
    <row r="4" spans="2:13" ht="12" customHeight="1">
      <c r="B4" s="1"/>
      <c r="C4" s="158"/>
      <c r="M4"/>
    </row>
    <row r="5" spans="2:13" ht="12" customHeight="1">
      <c r="B5" s="1"/>
      <c r="C5" s="158"/>
      <c r="M5"/>
    </row>
    <row r="6" spans="2:13" ht="12" customHeight="1" thickBot="1">
      <c r="B6" s="1"/>
      <c r="C6" s="149"/>
      <c r="D6" s="10"/>
      <c r="E6" s="10"/>
      <c r="F6" s="10"/>
      <c r="G6" s="10"/>
      <c r="H6" s="10"/>
      <c r="I6" s="10"/>
      <c r="J6" s="10"/>
      <c r="K6" s="10"/>
      <c r="L6" s="10"/>
      <c r="M6"/>
    </row>
    <row r="7" spans="2:13" ht="12" customHeight="1">
      <c r="B7" s="1"/>
      <c r="E7" s="270" t="s">
        <v>2</v>
      </c>
      <c r="F7" s="271"/>
      <c r="G7" s="271"/>
      <c r="H7" s="271"/>
      <c r="I7" s="271"/>
      <c r="J7" s="271"/>
      <c r="K7" s="271"/>
      <c r="L7" s="271"/>
      <c r="M7"/>
    </row>
    <row r="8" spans="2:13" ht="12" customHeight="1">
      <c r="B8" s="1"/>
      <c r="E8" s="265" t="s">
        <v>275</v>
      </c>
      <c r="F8" s="265"/>
      <c r="G8" s="265"/>
      <c r="H8" s="265"/>
      <c r="I8" s="265"/>
      <c r="J8" s="265"/>
      <c r="K8" s="265"/>
      <c r="L8" s="265"/>
      <c r="M8"/>
    </row>
    <row r="9" spans="2:13" ht="12" customHeight="1">
      <c r="B9" s="1"/>
      <c r="E9" s="56">
        <v>2023</v>
      </c>
      <c r="F9" s="56">
        <v>2022</v>
      </c>
      <c r="G9" s="5"/>
      <c r="H9" s="56">
        <v>2023</v>
      </c>
      <c r="I9" s="56">
        <v>2022</v>
      </c>
      <c r="K9" s="56">
        <v>2023</v>
      </c>
      <c r="L9" s="56">
        <v>2022</v>
      </c>
      <c r="M9"/>
    </row>
    <row r="10" spans="2:13" ht="12" customHeight="1">
      <c r="B10" s="1"/>
      <c r="E10" s="266" t="s">
        <v>177</v>
      </c>
      <c r="F10" s="266"/>
      <c r="G10" s="179"/>
      <c r="H10" s="268" t="s">
        <v>31</v>
      </c>
      <c r="I10" s="268"/>
      <c r="K10" s="268" t="s">
        <v>178</v>
      </c>
      <c r="L10" s="268"/>
      <c r="M10"/>
    </row>
    <row r="11" spans="2:13" ht="12" customHeight="1">
      <c r="B11" s="1"/>
      <c r="C11" s="70" t="s">
        <v>58</v>
      </c>
      <c r="E11" s="267"/>
      <c r="F11" s="267"/>
      <c r="G11" s="86"/>
      <c r="H11" s="269"/>
      <c r="I11" s="269"/>
      <c r="K11" s="269"/>
      <c r="L11" s="269"/>
      <c r="M11"/>
    </row>
    <row r="12" spans="2:13" ht="12" customHeight="1">
      <c r="B12" s="1"/>
      <c r="C12" s="50" t="s">
        <v>60</v>
      </c>
      <c r="D12" s="50"/>
      <c r="E12" s="87">
        <v>186.39999999999998</v>
      </c>
      <c r="F12" s="87">
        <v>209.7</v>
      </c>
      <c r="G12" s="87"/>
      <c r="H12" s="87">
        <f>+K12-E12</f>
        <v>-30.399999999999977</v>
      </c>
      <c r="I12" s="87">
        <f>+L12-F12</f>
        <v>63.899999999999977</v>
      </c>
      <c r="J12" s="87"/>
      <c r="K12" s="87">
        <v>156</v>
      </c>
      <c r="L12" s="87">
        <v>273.59999999999997</v>
      </c>
      <c r="M12"/>
    </row>
    <row r="13" spans="2:13" ht="12" customHeight="1">
      <c r="B13" s="1"/>
      <c r="C13" s="50"/>
      <c r="D13" s="50"/>
      <c r="E13" s="87"/>
      <c r="F13" s="87"/>
      <c r="G13" s="87"/>
      <c r="H13" s="87"/>
      <c r="I13" s="87"/>
      <c r="J13" s="87"/>
      <c r="K13" s="87"/>
      <c r="L13" s="87"/>
      <c r="M13"/>
    </row>
    <row r="14" spans="2:13" ht="12" customHeight="1">
      <c r="B14" s="1"/>
      <c r="C14" s="50" t="s">
        <v>33</v>
      </c>
      <c r="D14" s="50"/>
      <c r="E14" s="87">
        <v>-61.7</v>
      </c>
      <c r="F14" s="87">
        <v>-69</v>
      </c>
      <c r="G14" s="87"/>
      <c r="H14" s="87">
        <f t="shared" ref="H14:I18" si="0">+K14-E14</f>
        <v>0</v>
      </c>
      <c r="I14" s="87">
        <f t="shared" si="0"/>
        <v>0</v>
      </c>
      <c r="J14" s="87"/>
      <c r="K14" s="87">
        <v>-61.7</v>
      </c>
      <c r="L14" s="87">
        <v>-69</v>
      </c>
      <c r="M14"/>
    </row>
    <row r="15" spans="2:13" ht="12" customHeight="1">
      <c r="B15" s="1"/>
      <c r="C15" s="50" t="s">
        <v>34</v>
      </c>
      <c r="D15" s="50"/>
      <c r="E15" s="88">
        <v>-1.4</v>
      </c>
      <c r="F15" s="87">
        <v>-1.5</v>
      </c>
      <c r="G15" s="87"/>
      <c r="H15" s="87">
        <f t="shared" si="0"/>
        <v>0</v>
      </c>
      <c r="I15" s="87">
        <f t="shared" si="0"/>
        <v>0</v>
      </c>
      <c r="J15" s="87"/>
      <c r="K15" s="88">
        <v>-1.4</v>
      </c>
      <c r="L15" s="87">
        <v>-1.5</v>
      </c>
      <c r="M15"/>
    </row>
    <row r="16" spans="2:13" ht="12" customHeight="1">
      <c r="B16" s="1"/>
      <c r="C16" s="50" t="s">
        <v>35</v>
      </c>
      <c r="D16" s="50"/>
      <c r="E16" s="88">
        <v>-10.199999999999999</v>
      </c>
      <c r="F16" s="87">
        <v>-9.8000000000000007</v>
      </c>
      <c r="G16" s="87"/>
      <c r="H16" s="87">
        <f t="shared" si="0"/>
        <v>0</v>
      </c>
      <c r="I16" s="87">
        <f t="shared" si="0"/>
        <v>0</v>
      </c>
      <c r="J16" s="87"/>
      <c r="K16" s="88">
        <v>-10.199999999999999</v>
      </c>
      <c r="L16" s="87">
        <v>-9.8000000000000007</v>
      </c>
      <c r="M16"/>
    </row>
    <row r="17" spans="2:13" ht="12" customHeight="1">
      <c r="B17" s="1"/>
      <c r="C17" s="50" t="s">
        <v>36</v>
      </c>
      <c r="D17" s="59"/>
      <c r="E17" s="88">
        <v>-74.900000000000006</v>
      </c>
      <c r="F17" s="88">
        <v>-58.1</v>
      </c>
      <c r="G17" s="90"/>
      <c r="H17" s="87">
        <f t="shared" si="0"/>
        <v>32.300000000000004</v>
      </c>
      <c r="I17" s="87">
        <f t="shared" si="0"/>
        <v>-56.199999999999996</v>
      </c>
      <c r="J17" s="90"/>
      <c r="K17" s="88">
        <v>-42.6</v>
      </c>
      <c r="L17" s="88">
        <v>-114.3</v>
      </c>
      <c r="M17"/>
    </row>
    <row r="18" spans="2:13" ht="12" customHeight="1">
      <c r="B18" s="1"/>
      <c r="C18" s="50" t="s">
        <v>180</v>
      </c>
      <c r="D18" s="59"/>
      <c r="E18" s="88">
        <v>-15</v>
      </c>
      <c r="F18" s="88">
        <v>-21.200000000000003</v>
      </c>
      <c r="G18" s="90"/>
      <c r="H18" s="87">
        <f t="shared" si="0"/>
        <v>0</v>
      </c>
      <c r="I18" s="87">
        <f t="shared" si="0"/>
        <v>0</v>
      </c>
      <c r="J18" s="90"/>
      <c r="K18" s="88">
        <v>-15</v>
      </c>
      <c r="L18" s="88">
        <v>-21.200000000000003</v>
      </c>
      <c r="M18"/>
    </row>
    <row r="19" spans="2:13" ht="12" customHeight="1">
      <c r="B19" s="1"/>
      <c r="C19" s="53" t="s">
        <v>181</v>
      </c>
      <c r="D19" s="59"/>
      <c r="E19" s="89">
        <f>SUM(E12:E18)</f>
        <v>23.19999999999996</v>
      </c>
      <c r="F19" s="89">
        <f>SUM(F12:F18)</f>
        <v>50.09999999999998</v>
      </c>
      <c r="G19" s="90"/>
      <c r="H19" s="89">
        <f>SUM(H12:H18)</f>
        <v>1.900000000000027</v>
      </c>
      <c r="I19" s="89">
        <f>SUM(I12:I18)</f>
        <v>7.6999999999999815</v>
      </c>
      <c r="J19" s="90"/>
      <c r="K19" s="89">
        <f>SUM(K12:K18)</f>
        <v>25.099999999999987</v>
      </c>
      <c r="L19" s="89">
        <f>SUM(L12:L18)</f>
        <v>57.799999999999955</v>
      </c>
      <c r="M19"/>
    </row>
    <row r="20" spans="2:13" ht="12" customHeight="1">
      <c r="B20" s="1"/>
      <c r="C20" s="59"/>
      <c r="D20" s="59"/>
      <c r="E20" s="90"/>
      <c r="F20" s="90"/>
      <c r="G20" s="90"/>
      <c r="H20" s="90"/>
      <c r="I20" s="90"/>
      <c r="J20" s="90"/>
      <c r="K20" s="90"/>
      <c r="L20" s="90"/>
      <c r="M20"/>
    </row>
    <row r="21" spans="2:13" ht="12" customHeight="1" thickBot="1">
      <c r="B21" s="1"/>
      <c r="C21" s="59"/>
      <c r="D21" s="59"/>
      <c r="E21" s="90"/>
      <c r="F21" s="90"/>
      <c r="G21" s="90"/>
      <c r="H21" s="90"/>
      <c r="I21" s="90"/>
      <c r="J21" s="90"/>
      <c r="K21" s="90"/>
      <c r="L21" s="90"/>
      <c r="M21"/>
    </row>
    <row r="22" spans="2:13" ht="12" customHeight="1">
      <c r="B22" s="1"/>
      <c r="E22" s="270" t="s">
        <v>1</v>
      </c>
      <c r="F22" s="270"/>
      <c r="G22" s="271"/>
      <c r="H22" s="271"/>
      <c r="I22" s="271"/>
      <c r="J22" s="271"/>
      <c r="K22" s="271"/>
      <c r="L22" s="271"/>
      <c r="M22"/>
    </row>
    <row r="23" spans="2:13" ht="12" customHeight="1">
      <c r="B23" s="1"/>
      <c r="E23" s="265" t="s">
        <v>275</v>
      </c>
      <c r="F23" s="265"/>
      <c r="G23" s="265"/>
      <c r="H23" s="265"/>
      <c r="I23" s="265"/>
      <c r="J23" s="265"/>
      <c r="K23" s="265"/>
      <c r="L23" s="265"/>
      <c r="M23"/>
    </row>
    <row r="24" spans="2:13" ht="12" customHeight="1">
      <c r="B24" s="1"/>
      <c r="E24" s="56">
        <v>2023</v>
      </c>
      <c r="F24" s="56">
        <v>2022</v>
      </c>
      <c r="G24" s="5"/>
      <c r="H24" s="56">
        <v>2023</v>
      </c>
      <c r="I24" s="56">
        <v>2022</v>
      </c>
      <c r="K24" s="56">
        <v>2023</v>
      </c>
      <c r="L24" s="56">
        <v>2022</v>
      </c>
      <c r="M24"/>
    </row>
    <row r="25" spans="2:13" ht="12" customHeight="1">
      <c r="B25" s="1"/>
      <c r="E25" s="266" t="s">
        <v>177</v>
      </c>
      <c r="F25" s="266"/>
      <c r="G25" s="179"/>
      <c r="H25" s="268" t="s">
        <v>31</v>
      </c>
      <c r="I25" s="268"/>
      <c r="K25" s="268" t="s">
        <v>178</v>
      </c>
      <c r="L25" s="268"/>
      <c r="M25"/>
    </row>
    <row r="26" spans="2:13" ht="12" customHeight="1">
      <c r="B26" s="1"/>
      <c r="C26" s="70" t="s">
        <v>58</v>
      </c>
      <c r="E26" s="267"/>
      <c r="F26" s="267"/>
      <c r="G26" s="86"/>
      <c r="H26" s="269"/>
      <c r="I26" s="269"/>
      <c r="K26" s="269"/>
      <c r="L26" s="269"/>
      <c r="M26"/>
    </row>
    <row r="27" spans="2:13" ht="12" customHeight="1">
      <c r="B27" s="1"/>
      <c r="C27" s="50" t="s">
        <v>60</v>
      </c>
      <c r="D27" s="50"/>
      <c r="E27" s="87">
        <v>358.5</v>
      </c>
      <c r="F27" s="87">
        <v>349.99999999999994</v>
      </c>
      <c r="G27" s="87"/>
      <c r="H27" s="87">
        <f>+K27-E27</f>
        <v>-59.399999999999977</v>
      </c>
      <c r="I27" s="87">
        <f>+L27-F27</f>
        <v>59.900000000000034</v>
      </c>
      <c r="J27" s="87"/>
      <c r="K27" s="87">
        <v>299.10000000000002</v>
      </c>
      <c r="L27" s="87">
        <v>409.9</v>
      </c>
      <c r="M27"/>
    </row>
    <row r="28" spans="2:13" ht="12" customHeight="1">
      <c r="B28" s="1"/>
      <c r="C28" s="50"/>
      <c r="D28" s="50"/>
      <c r="E28" s="87"/>
      <c r="F28" s="87"/>
      <c r="G28" s="87"/>
      <c r="H28" s="87"/>
      <c r="I28" s="87"/>
      <c r="J28" s="87"/>
      <c r="K28" s="87"/>
      <c r="L28" s="87"/>
      <c r="M28"/>
    </row>
    <row r="29" spans="2:13" ht="12" customHeight="1">
      <c r="B29" s="1"/>
      <c r="C29" s="50" t="s">
        <v>33</v>
      </c>
      <c r="D29" s="50"/>
      <c r="E29" s="87">
        <v>-150</v>
      </c>
      <c r="F29" s="87">
        <v>-142</v>
      </c>
      <c r="G29" s="87"/>
      <c r="H29" s="87">
        <f t="shared" ref="H29:H33" si="1">+K29-E29</f>
        <v>0</v>
      </c>
      <c r="I29" s="87">
        <f t="shared" ref="I29:I33" si="2">+L29-F29</f>
        <v>0</v>
      </c>
      <c r="J29" s="87"/>
      <c r="K29" s="87">
        <v>-150</v>
      </c>
      <c r="L29" s="87">
        <v>-142</v>
      </c>
      <c r="M29"/>
    </row>
    <row r="30" spans="2:13" ht="12" customHeight="1">
      <c r="B30" s="1"/>
      <c r="C30" s="50" t="s">
        <v>34</v>
      </c>
      <c r="D30" s="50"/>
      <c r="E30" s="88">
        <v>-3.2</v>
      </c>
      <c r="F30" s="87">
        <v>-3.2</v>
      </c>
      <c r="G30" s="87"/>
      <c r="H30" s="87">
        <f t="shared" si="1"/>
        <v>0</v>
      </c>
      <c r="I30" s="87">
        <f t="shared" si="2"/>
        <v>0</v>
      </c>
      <c r="J30" s="87"/>
      <c r="K30" s="88">
        <v>-3.2</v>
      </c>
      <c r="L30" s="87">
        <v>-3.2</v>
      </c>
      <c r="M30"/>
    </row>
    <row r="31" spans="2:13" ht="12" customHeight="1">
      <c r="B31" s="1"/>
      <c r="C31" s="50" t="s">
        <v>35</v>
      </c>
      <c r="D31" s="50"/>
      <c r="E31" s="88">
        <v>-20.8</v>
      </c>
      <c r="F31" s="87">
        <v>-19.5</v>
      </c>
      <c r="G31" s="87"/>
      <c r="H31" s="87">
        <f t="shared" si="1"/>
        <v>0</v>
      </c>
      <c r="I31" s="87">
        <f t="shared" si="2"/>
        <v>0</v>
      </c>
      <c r="J31" s="87"/>
      <c r="K31" s="88">
        <v>-20.8</v>
      </c>
      <c r="L31" s="87">
        <v>-19.5</v>
      </c>
      <c r="M31"/>
    </row>
    <row r="32" spans="2:13" ht="12" customHeight="1">
      <c r="B32" s="1"/>
      <c r="C32" s="50" t="s">
        <v>36</v>
      </c>
      <c r="D32" s="59"/>
      <c r="E32" s="88">
        <v>-145.5</v>
      </c>
      <c r="F32" s="88">
        <v>-117.2</v>
      </c>
      <c r="G32" s="90"/>
      <c r="H32" s="87">
        <f t="shared" si="1"/>
        <v>65</v>
      </c>
      <c r="I32" s="87">
        <f t="shared" si="2"/>
        <v>-41.3</v>
      </c>
      <c r="J32" s="90"/>
      <c r="K32" s="88">
        <v>-80.5</v>
      </c>
      <c r="L32" s="88">
        <v>-158.5</v>
      </c>
      <c r="M32"/>
    </row>
    <row r="33" spans="2:13" ht="12" customHeight="1">
      <c r="B33" s="1"/>
      <c r="C33" s="50" t="s">
        <v>180</v>
      </c>
      <c r="D33" s="59"/>
      <c r="E33" s="88">
        <v>-35.700000000000003</v>
      </c>
      <c r="F33" s="88">
        <v>-49.500000000000007</v>
      </c>
      <c r="G33" s="90"/>
      <c r="H33" s="87">
        <f t="shared" si="1"/>
        <v>0</v>
      </c>
      <c r="I33" s="87">
        <f t="shared" si="2"/>
        <v>0</v>
      </c>
      <c r="J33" s="90"/>
      <c r="K33" s="88">
        <v>-35.700000000000003</v>
      </c>
      <c r="L33" s="88">
        <v>-49.500000000000007</v>
      </c>
      <c r="M33"/>
    </row>
    <row r="34" spans="2:13" ht="12" customHeight="1">
      <c r="B34" s="1"/>
      <c r="C34" s="53" t="s">
        <v>181</v>
      </c>
      <c r="D34" s="59"/>
      <c r="E34" s="89">
        <f>SUM(E27:E33)</f>
        <v>3.2999999999999972</v>
      </c>
      <c r="F34" s="89">
        <f>SUM(F27:F33)</f>
        <v>18.599999999999945</v>
      </c>
      <c r="G34" s="90"/>
      <c r="H34" s="89">
        <f>SUM(H27:H33)</f>
        <v>5.6000000000000227</v>
      </c>
      <c r="I34" s="89">
        <f>SUM(I27:I33)</f>
        <v>18.600000000000037</v>
      </c>
      <c r="J34" s="90"/>
      <c r="K34" s="89">
        <f>SUM(K27:K33)</f>
        <v>8.9000000000000341</v>
      </c>
      <c r="L34" s="89">
        <f>SUM(L27:L33)</f>
        <v>37.199999999999982</v>
      </c>
      <c r="M34"/>
    </row>
    <row r="35" spans="2:13" ht="12" customHeight="1">
      <c r="B35" s="1"/>
      <c r="C35" s="59"/>
      <c r="D35" s="59"/>
      <c r="E35" s="90"/>
      <c r="F35" s="90"/>
      <c r="G35" s="90"/>
      <c r="H35" s="90"/>
      <c r="I35" s="90"/>
      <c r="J35" s="90"/>
      <c r="K35" s="90"/>
      <c r="L35" s="90"/>
      <c r="M35"/>
    </row>
    <row r="36" spans="2:13" ht="12" customHeight="1" thickBot="1">
      <c r="B36" s="1"/>
      <c r="C36" s="149"/>
      <c r="D36" s="10"/>
      <c r="E36" s="10"/>
      <c r="M36"/>
    </row>
    <row r="37" spans="2:13" ht="12" customHeight="1">
      <c r="E37" s="270" t="s">
        <v>56</v>
      </c>
      <c r="F37" s="271"/>
      <c r="G37" s="271"/>
      <c r="H37" s="271"/>
      <c r="I37" s="271"/>
      <c r="J37" s="271"/>
      <c r="K37" s="271"/>
      <c r="L37" s="271"/>
      <c r="M37"/>
    </row>
    <row r="38" spans="2:13" ht="12" customHeight="1">
      <c r="E38" s="265">
        <v>44926</v>
      </c>
      <c r="F38" s="265"/>
      <c r="G38" s="265"/>
      <c r="H38" s="265"/>
      <c r="I38" s="265"/>
      <c r="J38" s="265"/>
      <c r="K38" s="265"/>
      <c r="L38" s="265"/>
      <c r="M38"/>
    </row>
    <row r="39" spans="2:13" ht="12" customHeight="1">
      <c r="E39" s="261" t="s">
        <v>177</v>
      </c>
      <c r="F39" s="261"/>
      <c r="G39" s="241"/>
      <c r="H39" s="263" t="s">
        <v>31</v>
      </c>
      <c r="I39" s="263"/>
      <c r="J39" s="5"/>
      <c r="K39" s="263" t="s">
        <v>178</v>
      </c>
      <c r="L39" s="263"/>
      <c r="M39"/>
    </row>
    <row r="40" spans="2:13" ht="12" customHeight="1">
      <c r="C40" s="70" t="s">
        <v>58</v>
      </c>
      <c r="E40" s="262"/>
      <c r="F40" s="262"/>
      <c r="G40" s="242"/>
      <c r="H40" s="264"/>
      <c r="I40" s="264"/>
      <c r="J40" s="5"/>
      <c r="K40" s="264"/>
      <c r="L40" s="264"/>
      <c r="M40"/>
    </row>
    <row r="41" spans="2:13" ht="12" customHeight="1">
      <c r="C41" s="50" t="s">
        <v>60</v>
      </c>
      <c r="D41" s="50"/>
      <c r="E41" s="87"/>
      <c r="F41" s="87">
        <v>817.19999999999993</v>
      </c>
      <c r="G41" s="87"/>
      <c r="H41" s="87"/>
      <c r="I41" s="87">
        <f>+L41-F41</f>
        <v>7.8999999999998636</v>
      </c>
      <c r="J41" s="87"/>
      <c r="K41" s="87"/>
      <c r="L41" s="87">
        <v>825.0999999999998</v>
      </c>
      <c r="M41"/>
    </row>
    <row r="42" spans="2:13" ht="12" customHeight="1">
      <c r="C42" s="50"/>
      <c r="D42" s="50"/>
      <c r="E42" s="87"/>
      <c r="F42" s="87"/>
      <c r="G42" s="87"/>
      <c r="H42" s="87"/>
      <c r="I42" s="87"/>
      <c r="J42" s="87"/>
      <c r="K42" s="87"/>
      <c r="L42" s="87"/>
      <c r="M42"/>
    </row>
    <row r="43" spans="2:13" ht="12" customHeight="1">
      <c r="C43" s="50" t="s">
        <v>33</v>
      </c>
      <c r="D43" s="59"/>
      <c r="E43" s="90"/>
      <c r="F43" s="87">
        <v>-324.70000000000005</v>
      </c>
      <c r="G43" s="90"/>
      <c r="H43" s="90"/>
      <c r="I43" s="87">
        <f>+L43-F43</f>
        <v>0</v>
      </c>
      <c r="J43" s="90"/>
      <c r="K43" s="90"/>
      <c r="L43" s="87">
        <v>-324.70000000000005</v>
      </c>
      <c r="M43"/>
    </row>
    <row r="44" spans="2:13" ht="12" customHeight="1">
      <c r="C44" s="50" t="s">
        <v>34</v>
      </c>
      <c r="D44" s="59"/>
      <c r="E44" s="90"/>
      <c r="F44" s="87">
        <v>-6.9</v>
      </c>
      <c r="G44" s="90"/>
      <c r="H44" s="90"/>
      <c r="I44" s="87">
        <f>+L44-F44</f>
        <v>0</v>
      </c>
      <c r="J44" s="90"/>
      <c r="K44" s="90"/>
      <c r="L44" s="87">
        <v>-6.9</v>
      </c>
      <c r="M44"/>
    </row>
    <row r="45" spans="2:13" ht="12" customHeight="1">
      <c r="C45" s="50" t="s">
        <v>35</v>
      </c>
      <c r="D45" s="59"/>
      <c r="E45" s="90"/>
      <c r="F45" s="87">
        <v>-38.9</v>
      </c>
      <c r="G45" s="90"/>
      <c r="H45" s="90"/>
      <c r="I45" s="87">
        <f>+L45-F45</f>
        <v>0</v>
      </c>
      <c r="J45" s="90"/>
      <c r="K45" s="90"/>
      <c r="L45" s="87">
        <v>-38.9</v>
      </c>
      <c r="M45"/>
    </row>
    <row r="46" spans="2:13" ht="12" customHeight="1">
      <c r="C46" s="50" t="s">
        <v>36</v>
      </c>
      <c r="D46" s="59"/>
      <c r="E46" s="88"/>
      <c r="F46" s="88">
        <v>-242</v>
      </c>
      <c r="G46" s="90"/>
      <c r="H46" s="87"/>
      <c r="I46" s="87">
        <f>+L46-F46</f>
        <v>0.40000000000000568</v>
      </c>
      <c r="J46" s="90"/>
      <c r="K46" s="88"/>
      <c r="L46" s="88">
        <v>-241.6</v>
      </c>
      <c r="M46"/>
    </row>
    <row r="47" spans="2:13" ht="12" customHeight="1">
      <c r="C47" s="50" t="s">
        <v>180</v>
      </c>
      <c r="D47" s="59"/>
      <c r="E47" s="88"/>
      <c r="F47" s="88">
        <v>-95.9</v>
      </c>
      <c r="G47" s="90"/>
      <c r="H47" s="87"/>
      <c r="I47" s="87">
        <f>+L47-F47</f>
        <v>0</v>
      </c>
      <c r="J47" s="90"/>
      <c r="K47" s="88"/>
      <c r="L47" s="88">
        <v>-95.9</v>
      </c>
      <c r="M47"/>
    </row>
    <row r="48" spans="2:13" ht="12" customHeight="1">
      <c r="C48" s="53" t="s">
        <v>181</v>
      </c>
      <c r="D48" s="59"/>
      <c r="E48" s="89"/>
      <c r="F48" s="89">
        <f>SUM(F41:F47)</f>
        <v>108.79999999999993</v>
      </c>
      <c r="G48" s="90"/>
      <c r="H48" s="89"/>
      <c r="I48" s="89">
        <f>SUM(I41:I47)</f>
        <v>8.2999999999998693</v>
      </c>
      <c r="J48" s="90"/>
      <c r="K48" s="89"/>
      <c r="L48" s="89">
        <f>SUM(L41:L47)</f>
        <v>117.0999999999998</v>
      </c>
      <c r="M48"/>
    </row>
    <row r="49" spans="3:13" ht="12" customHeight="1">
      <c r="C49" s="59"/>
      <c r="D49" s="59"/>
      <c r="E49" s="90"/>
      <c r="F49" s="90"/>
      <c r="G49" s="90"/>
      <c r="H49" s="90"/>
      <c r="I49" s="90"/>
      <c r="J49" s="90"/>
      <c r="K49" s="90"/>
      <c r="L49" s="90"/>
      <c r="M49"/>
    </row>
    <row r="50" spans="3:13" ht="12" customHeight="1">
      <c r="C50" s="59"/>
      <c r="D50" s="59"/>
      <c r="E50" s="90"/>
      <c r="F50" s="90"/>
      <c r="G50" s="90"/>
      <c r="H50" s="90"/>
      <c r="I50" s="90"/>
      <c r="J50" s="90"/>
      <c r="K50" s="90"/>
      <c r="L50" s="90"/>
      <c r="M50"/>
    </row>
    <row r="51" spans="3:13" ht="12" customHeight="1">
      <c r="M51"/>
    </row>
    <row r="52" spans="3:13" ht="12" customHeight="1">
      <c r="M52"/>
    </row>
    <row r="53" spans="3:13" ht="12" customHeight="1">
      <c r="M53"/>
    </row>
  </sheetData>
  <mergeCells count="15">
    <mergeCell ref="E22:L22"/>
    <mergeCell ref="E7:L7"/>
    <mergeCell ref="E8:L8"/>
    <mergeCell ref="E10:F11"/>
    <mergeCell ref="H10:I11"/>
    <mergeCell ref="K10:L11"/>
    <mergeCell ref="E39:F40"/>
    <mergeCell ref="H39:I40"/>
    <mergeCell ref="K39:L40"/>
    <mergeCell ref="E23:L23"/>
    <mergeCell ref="E25:F26"/>
    <mergeCell ref="H25:I26"/>
    <mergeCell ref="K25:L26"/>
    <mergeCell ref="E37:L37"/>
    <mergeCell ref="E38:L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L33"/>
  <sheetViews>
    <sheetView showGridLines="0" zoomScaleNormal="100" workbookViewId="0">
      <selection activeCell="C3" sqref="C3"/>
    </sheetView>
  </sheetViews>
  <sheetFormatPr defaultRowHeight="15"/>
  <cols>
    <col min="3" max="3" width="62.7109375" customWidth="1"/>
    <col min="4" max="4" width="1.85546875" bestFit="1" customWidth="1"/>
    <col min="5" max="6" width="10.7109375" customWidth="1"/>
    <col min="7" max="7" width="1.85546875" bestFit="1" customWidth="1"/>
    <col min="8" max="9" width="10.7109375" customWidth="1"/>
    <col min="10" max="10" width="2" bestFit="1" customWidth="1"/>
    <col min="11" max="11" width="6.7109375" customWidth="1"/>
    <col min="12" max="12" width="10.7109375" customWidth="1"/>
    <col min="13" max="13" width="1.85546875" customWidth="1"/>
    <col min="14" max="14" width="6.7109375" customWidth="1"/>
    <col min="15" max="15" width="10.7109375" customWidth="1"/>
  </cols>
  <sheetData>
    <row r="1" spans="1:12" ht="12" customHeight="1"/>
    <row r="2" spans="1:12" ht="12" customHeight="1"/>
    <row r="3" spans="1:12" ht="12" customHeight="1">
      <c r="B3" s="154" t="s">
        <v>288</v>
      </c>
    </row>
    <row r="4" spans="1:12" ht="12" customHeight="1">
      <c r="B4" s="154"/>
    </row>
    <row r="5" spans="1:12" ht="12" customHeight="1">
      <c r="B5" s="154"/>
    </row>
    <row r="6" spans="1:12" ht="12" customHeight="1">
      <c r="B6" s="154"/>
    </row>
    <row r="7" spans="1:12" ht="12" customHeight="1" thickBot="1">
      <c r="C7" s="149" t="s">
        <v>182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2" customHeight="1">
      <c r="C8" s="4"/>
      <c r="D8" s="4"/>
      <c r="E8" s="4"/>
      <c r="F8" s="4"/>
      <c r="G8" s="4"/>
      <c r="H8" s="270" t="s">
        <v>2</v>
      </c>
      <c r="I8" s="270"/>
      <c r="J8" s="270"/>
      <c r="K8" s="270"/>
      <c r="L8" s="270"/>
    </row>
    <row r="9" spans="1:12" ht="12" customHeight="1">
      <c r="A9" s="238"/>
      <c r="C9" s="4"/>
      <c r="D9" s="4"/>
      <c r="E9" s="4"/>
      <c r="F9" s="4"/>
      <c r="G9" s="4"/>
      <c r="H9" s="273" t="s">
        <v>275</v>
      </c>
      <c r="I9" s="273"/>
      <c r="J9" s="273"/>
      <c r="K9" s="273"/>
      <c r="L9" s="273"/>
    </row>
    <row r="10" spans="1:12" ht="12" customHeight="1">
      <c r="A10" s="238"/>
      <c r="C10" s="4"/>
      <c r="D10" s="4"/>
      <c r="E10" s="96"/>
      <c r="F10" s="96"/>
      <c r="G10" s="4"/>
      <c r="H10" s="55">
        <v>2023</v>
      </c>
      <c r="I10" s="55">
        <v>2022</v>
      </c>
      <c r="J10" s="46"/>
      <c r="K10" s="55">
        <v>2023</v>
      </c>
      <c r="L10" s="55">
        <v>2022</v>
      </c>
    </row>
    <row r="11" spans="1:12" ht="12" customHeight="1">
      <c r="A11" s="238"/>
      <c r="C11" s="4"/>
      <c r="D11" s="4"/>
      <c r="E11" s="240"/>
      <c r="F11" s="240"/>
      <c r="G11" s="4"/>
      <c r="H11" s="266" t="s">
        <v>177</v>
      </c>
      <c r="I11" s="266"/>
      <c r="J11" s="4"/>
      <c r="K11" s="266" t="s">
        <v>178</v>
      </c>
      <c r="L11" s="266"/>
    </row>
    <row r="12" spans="1:12" ht="12" customHeight="1">
      <c r="C12" s="49"/>
      <c r="D12" s="49"/>
      <c r="E12" s="239"/>
      <c r="F12" s="239"/>
      <c r="G12" s="49"/>
      <c r="H12" s="267"/>
      <c r="I12" s="267"/>
      <c r="J12" s="4"/>
      <c r="K12" s="267"/>
      <c r="L12" s="267"/>
    </row>
    <row r="13" spans="1:12" ht="12" customHeight="1">
      <c r="C13" s="57" t="s">
        <v>187</v>
      </c>
      <c r="D13" s="4"/>
      <c r="E13" s="51"/>
      <c r="F13" s="88"/>
      <c r="G13" s="88"/>
      <c r="H13" s="88">
        <v>70.5</v>
      </c>
      <c r="I13" s="88">
        <v>62.8</v>
      </c>
      <c r="J13" s="88"/>
      <c r="K13" s="51">
        <v>70.5</v>
      </c>
      <c r="L13" s="88">
        <v>62.8</v>
      </c>
    </row>
    <row r="14" spans="1:12" ht="12" customHeight="1">
      <c r="C14" s="57" t="s">
        <v>183</v>
      </c>
      <c r="D14" s="4"/>
      <c r="E14" s="51"/>
      <c r="F14" s="88"/>
      <c r="G14" s="88"/>
      <c r="H14" s="51">
        <v>54.399999999999991</v>
      </c>
      <c r="I14" s="88">
        <v>32.599999999999994</v>
      </c>
      <c r="J14" s="88"/>
      <c r="K14" s="51">
        <v>23.999999999999993</v>
      </c>
      <c r="L14" s="88">
        <v>96.499999999999972</v>
      </c>
    </row>
    <row r="15" spans="1:12" ht="12" customHeight="1">
      <c r="C15" s="57" t="s">
        <v>184</v>
      </c>
      <c r="D15" s="4"/>
      <c r="E15" s="51"/>
      <c r="F15" s="88"/>
      <c r="G15" s="88"/>
      <c r="H15" s="51">
        <v>54.6</v>
      </c>
      <c r="I15" s="88">
        <v>108.2</v>
      </c>
      <c r="J15" s="88"/>
      <c r="K15" s="51">
        <v>54.6</v>
      </c>
      <c r="L15" s="88">
        <v>108.2</v>
      </c>
    </row>
    <row r="16" spans="1:12" ht="12" customHeight="1">
      <c r="C16" s="57" t="s">
        <v>185</v>
      </c>
      <c r="D16" s="4"/>
      <c r="E16" s="51"/>
      <c r="F16" s="88"/>
      <c r="G16" s="88"/>
      <c r="H16" s="51">
        <v>6.8</v>
      </c>
      <c r="I16" s="88">
        <v>6.1</v>
      </c>
      <c r="J16" s="88"/>
      <c r="K16" s="51">
        <v>6.8</v>
      </c>
      <c r="L16" s="88">
        <v>6.1</v>
      </c>
    </row>
    <row r="17" spans="1:12" ht="12" customHeight="1">
      <c r="C17" s="157" t="s">
        <v>186</v>
      </c>
      <c r="D17" s="49"/>
      <c r="E17" s="151"/>
      <c r="F17" s="192"/>
      <c r="G17" s="192"/>
      <c r="H17" s="51">
        <v>0.1</v>
      </c>
      <c r="I17" s="88">
        <v>0</v>
      </c>
      <c r="J17" s="88"/>
      <c r="K17" s="51">
        <v>0.1</v>
      </c>
      <c r="L17" s="88">
        <v>0</v>
      </c>
    </row>
    <row r="18" spans="1:12" ht="12" customHeight="1">
      <c r="C18" s="53" t="s">
        <v>32</v>
      </c>
      <c r="D18" s="46"/>
      <c r="E18" s="89"/>
      <c r="F18" s="89"/>
      <c r="G18" s="193"/>
      <c r="H18" s="89">
        <f>SUM(H13:H17)</f>
        <v>186.4</v>
      </c>
      <c r="I18" s="89">
        <f>SUM(I13:I17)</f>
        <v>209.7</v>
      </c>
      <c r="J18" s="88"/>
      <c r="K18" s="89">
        <f>SUM(K13:K17)</f>
        <v>156</v>
      </c>
      <c r="L18" s="89">
        <f>SUM(L13:L17)</f>
        <v>273.59999999999997</v>
      </c>
    </row>
    <row r="21" spans="1:12" ht="12" customHeight="1">
      <c r="C21" s="4"/>
      <c r="D21" s="4"/>
      <c r="E21" s="274" t="s">
        <v>1</v>
      </c>
      <c r="F21" s="274"/>
      <c r="G21" s="274"/>
      <c r="H21" s="274"/>
      <c r="I21" s="274"/>
      <c r="J21" s="4"/>
      <c r="K21" s="270"/>
      <c r="L21" s="270"/>
    </row>
    <row r="22" spans="1:12" ht="12" customHeight="1">
      <c r="A22" s="238"/>
      <c r="C22" s="4"/>
      <c r="D22" s="4"/>
      <c r="E22" s="274" t="s">
        <v>275</v>
      </c>
      <c r="F22" s="274"/>
      <c r="G22" s="274"/>
      <c r="H22" s="274"/>
      <c r="I22" s="274"/>
      <c r="J22" s="4"/>
      <c r="K22" s="274"/>
      <c r="L22" s="274"/>
    </row>
    <row r="23" spans="1:12" ht="12" customHeight="1">
      <c r="A23" s="238"/>
      <c r="C23" s="4"/>
      <c r="D23" s="4"/>
      <c r="E23" s="55">
        <v>2023</v>
      </c>
      <c r="F23" s="55">
        <v>2022</v>
      </c>
      <c r="G23" s="46"/>
      <c r="H23" s="55">
        <v>2023</v>
      </c>
      <c r="I23" s="55">
        <v>2022</v>
      </c>
      <c r="J23" s="4"/>
      <c r="K23" s="55">
        <v>2022</v>
      </c>
      <c r="L23" s="55">
        <v>2022</v>
      </c>
    </row>
    <row r="24" spans="1:12" ht="12" customHeight="1">
      <c r="A24" s="238"/>
      <c r="C24" s="4"/>
      <c r="D24" s="4"/>
      <c r="E24" s="272" t="s">
        <v>177</v>
      </c>
      <c r="F24" s="272"/>
      <c r="G24" s="4"/>
      <c r="H24" s="272" t="s">
        <v>178</v>
      </c>
      <c r="I24" s="272"/>
      <c r="J24" s="4"/>
      <c r="K24" s="272"/>
      <c r="L24" s="272"/>
    </row>
    <row r="25" spans="1:12" ht="12" customHeight="1">
      <c r="C25" s="49"/>
      <c r="D25" s="4"/>
      <c r="E25" s="267"/>
      <c r="F25" s="267"/>
      <c r="G25" s="4"/>
      <c r="H25" s="267"/>
      <c r="I25" s="267"/>
      <c r="J25" s="4"/>
      <c r="K25" s="267"/>
      <c r="L25" s="267"/>
    </row>
    <row r="26" spans="1:12" ht="12" customHeight="1">
      <c r="C26" s="57" t="s">
        <v>187</v>
      </c>
      <c r="D26" s="4"/>
      <c r="E26" s="51">
        <v>164.7</v>
      </c>
      <c r="F26" s="88">
        <v>124.3</v>
      </c>
      <c r="G26" s="88"/>
      <c r="H26" s="51">
        <v>164.7</v>
      </c>
      <c r="I26" s="88">
        <v>124.3</v>
      </c>
      <c r="J26" s="88"/>
      <c r="K26" s="88">
        <v>336.3</v>
      </c>
      <c r="L26" s="88">
        <v>336.3</v>
      </c>
    </row>
    <row r="27" spans="1:12" ht="12" customHeight="1">
      <c r="C27" s="57" t="s">
        <v>183</v>
      </c>
      <c r="D27" s="4"/>
      <c r="E27" s="51">
        <v>99.7</v>
      </c>
      <c r="F27" s="88">
        <v>51.499999999999964</v>
      </c>
      <c r="G27" s="88"/>
      <c r="H27" s="51">
        <v>40.299999999999997</v>
      </c>
      <c r="I27" s="88">
        <v>111.39999999999996</v>
      </c>
      <c r="J27" s="88"/>
      <c r="K27" s="88">
        <v>131.39999999999998</v>
      </c>
      <c r="L27" s="88">
        <v>139.29999999999987</v>
      </c>
    </row>
    <row r="28" spans="1:12" ht="12" customHeight="1">
      <c r="C28" s="57" t="s">
        <v>184</v>
      </c>
      <c r="D28" s="4"/>
      <c r="E28" s="51">
        <v>80.2</v>
      </c>
      <c r="F28" s="88">
        <v>162.9</v>
      </c>
      <c r="G28" s="88"/>
      <c r="H28" s="51">
        <v>80.2</v>
      </c>
      <c r="I28" s="88">
        <v>162.9</v>
      </c>
      <c r="J28" s="88"/>
      <c r="K28" s="88">
        <v>326.7</v>
      </c>
      <c r="L28" s="88">
        <v>326.7</v>
      </c>
    </row>
    <row r="29" spans="1:12" ht="12" customHeight="1">
      <c r="C29" s="57" t="s">
        <v>185</v>
      </c>
      <c r="D29" s="4"/>
      <c r="E29" s="51">
        <v>13.7</v>
      </c>
      <c r="F29" s="88">
        <v>11.3</v>
      </c>
      <c r="G29" s="88"/>
      <c r="H29" s="51">
        <v>13.7</v>
      </c>
      <c r="I29" s="88">
        <v>11.3</v>
      </c>
      <c r="J29" s="88"/>
      <c r="K29" s="88">
        <v>22.7</v>
      </c>
      <c r="L29" s="88">
        <v>22.7</v>
      </c>
    </row>
    <row r="30" spans="1:12" ht="12" customHeight="1">
      <c r="C30" s="57" t="s">
        <v>186</v>
      </c>
      <c r="D30" s="4"/>
      <c r="E30" s="51">
        <v>0.2</v>
      </c>
      <c r="F30" s="88">
        <v>0</v>
      </c>
      <c r="G30" s="88"/>
      <c r="H30" s="51">
        <v>0.2</v>
      </c>
      <c r="I30" s="88">
        <v>0</v>
      </c>
      <c r="J30" s="88"/>
      <c r="K30" s="88">
        <v>0.1</v>
      </c>
      <c r="L30" s="88">
        <v>0.1</v>
      </c>
    </row>
    <row r="31" spans="1:12" ht="12" customHeight="1">
      <c r="C31" s="53" t="s">
        <v>32</v>
      </c>
      <c r="D31" s="4"/>
      <c r="E31" s="89">
        <f>SUM(E26:E30)</f>
        <v>358.49999999999994</v>
      </c>
      <c r="F31" s="89">
        <f>SUM(F26:F30)</f>
        <v>349.99999999999994</v>
      </c>
      <c r="G31" s="88"/>
      <c r="H31" s="89">
        <f>SUM(H26:H30)</f>
        <v>299.09999999999997</v>
      </c>
      <c r="I31" s="89">
        <f>SUM(I26:I30)</f>
        <v>409.9</v>
      </c>
      <c r="J31" s="88"/>
      <c r="K31" s="89">
        <f>SUM(K26:K30)</f>
        <v>817.2</v>
      </c>
      <c r="L31" s="89">
        <f>SUM(L26:L30)</f>
        <v>825.1</v>
      </c>
    </row>
    <row r="33" spans="1:1">
      <c r="A33" s="124"/>
    </row>
  </sheetData>
  <mergeCells count="12">
    <mergeCell ref="E24:F25"/>
    <mergeCell ref="H24:I25"/>
    <mergeCell ref="K24:K25"/>
    <mergeCell ref="L24:L25"/>
    <mergeCell ref="H8:L8"/>
    <mergeCell ref="H9:L9"/>
    <mergeCell ref="K11:L12"/>
    <mergeCell ref="H11:I12"/>
    <mergeCell ref="E21:I21"/>
    <mergeCell ref="K21:L21"/>
    <mergeCell ref="E22:I22"/>
    <mergeCell ref="K22:L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O308"/>
  <sheetViews>
    <sheetView showGridLines="0" zoomScaleNormal="100" workbookViewId="0">
      <selection activeCell="B23" sqref="B23"/>
    </sheetView>
  </sheetViews>
  <sheetFormatPr defaultRowHeight="15"/>
  <cols>
    <col min="1" max="1" width="10.7109375" customWidth="1"/>
    <col min="3" max="3" width="51.7109375" customWidth="1"/>
    <col min="4" max="4" width="1.7109375" customWidth="1"/>
    <col min="5" max="6" width="10.7109375" customWidth="1"/>
    <col min="7" max="7" width="1.7109375" customWidth="1"/>
    <col min="8" max="8" width="11.28515625" customWidth="1"/>
    <col min="9" max="9" width="10.7109375" bestFit="1" customWidth="1"/>
    <col min="10" max="10" width="1.85546875" bestFit="1" customWidth="1"/>
    <col min="11" max="11" width="11" bestFit="1" customWidth="1"/>
    <col min="12" max="12" width="10.7109375" bestFit="1" customWidth="1"/>
    <col min="13" max="13" width="1.7109375" customWidth="1"/>
    <col min="14" max="14" width="12.7109375" style="4" customWidth="1"/>
    <col min="15" max="15" width="10.140625" style="4" bestFit="1" customWidth="1"/>
  </cols>
  <sheetData>
    <row r="1" spans="1:15" ht="12" customHeight="1">
      <c r="N1"/>
      <c r="O1"/>
    </row>
    <row r="2" spans="1:15" ht="12" customHeight="1">
      <c r="B2" s="154" t="s">
        <v>188</v>
      </c>
      <c r="C2" s="59"/>
      <c r="F2" s="50"/>
      <c r="G2" s="50"/>
      <c r="H2" s="78"/>
      <c r="I2" s="78"/>
      <c r="J2" s="78"/>
      <c r="K2" s="78"/>
      <c r="L2" s="78"/>
      <c r="N2" s="78"/>
      <c r="O2"/>
    </row>
    <row r="3" spans="1:15" ht="12" customHeight="1">
      <c r="C3" s="158"/>
      <c r="N3" s="8"/>
      <c r="O3"/>
    </row>
    <row r="4" spans="1:15" ht="12" customHeight="1">
      <c r="N4"/>
      <c r="O4"/>
    </row>
    <row r="5" spans="1:15" ht="12" customHeight="1">
      <c r="C5" s="158" t="s">
        <v>189</v>
      </c>
      <c r="N5"/>
      <c r="O5"/>
    </row>
    <row r="6" spans="1:15" ht="12" customHeight="1">
      <c r="N6"/>
      <c r="O6"/>
    </row>
    <row r="7" spans="1:15" ht="12" customHeight="1">
      <c r="N7"/>
      <c r="O7"/>
    </row>
    <row r="8" spans="1:15" ht="12" customHeight="1" thickBot="1">
      <c r="C8" s="91" t="s">
        <v>190</v>
      </c>
      <c r="D8" s="91"/>
      <c r="E8" s="91"/>
      <c r="F8" s="91"/>
      <c r="G8" s="91"/>
      <c r="H8" s="92"/>
      <c r="I8" s="91"/>
      <c r="J8" s="91"/>
      <c r="K8" s="91"/>
      <c r="L8" s="91"/>
      <c r="M8" s="10"/>
      <c r="N8" s="10"/>
      <c r="O8"/>
    </row>
    <row r="9" spans="1:15" ht="12" customHeight="1">
      <c r="C9" s="93"/>
      <c r="D9" s="93"/>
      <c r="E9" s="93"/>
      <c r="F9" s="93"/>
      <c r="G9" s="93"/>
      <c r="H9" s="271" t="s">
        <v>2</v>
      </c>
      <c r="I9" s="271"/>
      <c r="J9" s="271"/>
      <c r="K9" s="252" t="s">
        <v>1</v>
      </c>
      <c r="L9" s="252"/>
      <c r="N9" s="4" t="s">
        <v>56</v>
      </c>
      <c r="O9"/>
    </row>
    <row r="10" spans="1:15" ht="12" customHeight="1">
      <c r="A10" s="67"/>
      <c r="C10" s="93"/>
      <c r="D10" s="93"/>
      <c r="E10" s="93"/>
      <c r="F10" s="93"/>
      <c r="G10" s="93"/>
      <c r="H10" s="265" t="s">
        <v>275</v>
      </c>
      <c r="I10" s="265"/>
      <c r="J10" s="265"/>
      <c r="K10" s="257" t="s">
        <v>275</v>
      </c>
      <c r="L10" s="257"/>
      <c r="M10" s="85"/>
      <c r="N10" s="49" t="s">
        <v>57</v>
      </c>
      <c r="O10"/>
    </row>
    <row r="11" spans="1:15" ht="12" customHeight="1">
      <c r="A11" s="67"/>
      <c r="C11" s="70"/>
      <c r="D11" s="94"/>
      <c r="E11" s="94"/>
      <c r="F11" s="94"/>
      <c r="G11" s="50"/>
      <c r="H11" s="54">
        <v>2023</v>
      </c>
      <c r="I11" s="56">
        <v>2022</v>
      </c>
      <c r="K11" s="54">
        <v>2023</v>
      </c>
      <c r="L11" s="56">
        <v>2022</v>
      </c>
      <c r="N11" s="56">
        <v>2022</v>
      </c>
      <c r="O11"/>
    </row>
    <row r="12" spans="1:15" ht="12" customHeight="1">
      <c r="A12" s="67"/>
      <c r="C12" s="50" t="s">
        <v>3</v>
      </c>
      <c r="E12" s="50"/>
      <c r="F12" s="50"/>
      <c r="G12" s="50"/>
      <c r="H12" s="129">
        <v>0.33</v>
      </c>
      <c r="I12" s="129">
        <v>0.41</v>
      </c>
      <c r="J12" s="129"/>
      <c r="K12" s="129">
        <v>0.42</v>
      </c>
      <c r="L12" s="129">
        <v>0.4</v>
      </c>
      <c r="M12" s="164"/>
      <c r="N12" s="129">
        <v>0.51</v>
      </c>
      <c r="O12" s="200"/>
    </row>
    <row r="13" spans="1:15" ht="12" customHeight="1">
      <c r="C13" s="50" t="s">
        <v>4</v>
      </c>
      <c r="E13" s="50"/>
      <c r="F13" s="50"/>
      <c r="G13" s="50"/>
      <c r="H13" s="129">
        <v>0.43</v>
      </c>
      <c r="I13" s="129">
        <v>0.24</v>
      </c>
      <c r="J13" s="129"/>
      <c r="K13" s="129">
        <v>0.33</v>
      </c>
      <c r="L13" s="129">
        <v>0.2</v>
      </c>
      <c r="M13" s="164"/>
      <c r="N13" s="129">
        <v>0.2</v>
      </c>
      <c r="O13" s="200"/>
    </row>
    <row r="14" spans="1:15" ht="12" customHeight="1">
      <c r="C14" s="50" t="s">
        <v>5</v>
      </c>
      <c r="E14" s="50"/>
      <c r="F14" s="50"/>
      <c r="G14" s="50"/>
      <c r="H14" s="129">
        <v>0.12</v>
      </c>
      <c r="I14" s="129">
        <v>0.14000000000000001</v>
      </c>
      <c r="J14" s="129"/>
      <c r="K14" s="129">
        <v>0.11</v>
      </c>
      <c r="L14" s="129">
        <v>0.11</v>
      </c>
      <c r="M14" s="164"/>
      <c r="N14" s="129">
        <v>0.11</v>
      </c>
      <c r="O14" s="200"/>
    </row>
    <row r="15" spans="1:15" ht="12" customHeight="1">
      <c r="C15" s="50" t="s">
        <v>6</v>
      </c>
      <c r="E15" s="50"/>
      <c r="F15" s="50"/>
      <c r="G15" s="50"/>
      <c r="H15" s="129">
        <v>0.1</v>
      </c>
      <c r="I15" s="129">
        <v>0.09</v>
      </c>
      <c r="J15" s="129"/>
      <c r="K15" s="129">
        <v>0.06</v>
      </c>
      <c r="L15" s="129">
        <v>0.08</v>
      </c>
      <c r="M15" s="164"/>
      <c r="N15" s="129">
        <v>0.05</v>
      </c>
      <c r="O15" s="200"/>
    </row>
    <row r="16" spans="1:15" ht="12" customHeight="1">
      <c r="C16" s="94" t="s">
        <v>7</v>
      </c>
      <c r="D16" s="85"/>
      <c r="E16" s="94"/>
      <c r="F16" s="94"/>
      <c r="G16" s="50"/>
      <c r="H16" s="130">
        <v>0.02</v>
      </c>
      <c r="I16" s="130">
        <v>0.12</v>
      </c>
      <c r="J16" s="129"/>
      <c r="K16" s="130">
        <v>0.08</v>
      </c>
      <c r="L16" s="130">
        <v>0.21</v>
      </c>
      <c r="M16" s="164"/>
      <c r="N16" s="130">
        <v>0.13</v>
      </c>
      <c r="O16" s="200"/>
    </row>
    <row r="17" spans="2:15" ht="12" customHeight="1">
      <c r="C17" s="117" t="s">
        <v>191</v>
      </c>
      <c r="N17"/>
      <c r="O17"/>
    </row>
    <row r="18" spans="2:15" ht="12" customHeight="1">
      <c r="C18" s="117" t="s">
        <v>192</v>
      </c>
      <c r="N18"/>
      <c r="O18"/>
    </row>
    <row r="19" spans="2:15" ht="12" customHeight="1">
      <c r="L19" s="231"/>
      <c r="N19"/>
      <c r="O19"/>
    </row>
    <row r="20" spans="2:15" ht="12" customHeight="1">
      <c r="L20" s="231"/>
      <c r="N20"/>
      <c r="O20"/>
    </row>
    <row r="21" spans="2:15" ht="12" customHeight="1">
      <c r="L21" s="231"/>
      <c r="N21"/>
      <c r="O21"/>
    </row>
    <row r="22" spans="2:15" ht="12" customHeight="1">
      <c r="L22" s="231"/>
      <c r="N22"/>
      <c r="O22"/>
    </row>
    <row r="23" spans="2:15" ht="12" customHeight="1">
      <c r="B23" s="3" t="s">
        <v>193</v>
      </c>
      <c r="C23" s="4"/>
      <c r="D23" s="4"/>
      <c r="E23" s="4"/>
      <c r="F23" s="4"/>
      <c r="G23" s="51"/>
      <c r="H23" s="51"/>
      <c r="I23" s="51"/>
      <c r="J23" s="51"/>
      <c r="K23" s="51"/>
      <c r="L23" s="51"/>
      <c r="M23" s="51"/>
      <c r="N23" s="51"/>
    </row>
    <row r="24" spans="2:15" ht="12" customHeight="1">
      <c r="B24" s="3"/>
      <c r="C24" s="4"/>
      <c r="D24" s="4"/>
      <c r="E24" s="4"/>
      <c r="F24" s="4"/>
      <c r="G24" s="51"/>
      <c r="H24" s="51"/>
      <c r="I24" s="51"/>
      <c r="J24" s="51"/>
      <c r="K24" s="51"/>
      <c r="L24" s="51"/>
      <c r="M24" s="51"/>
      <c r="N24" s="51"/>
    </row>
    <row r="25" spans="2:15" ht="12" customHeight="1" thickBot="1">
      <c r="C25" s="45" t="s">
        <v>194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/>
    </row>
    <row r="26" spans="2:15" ht="12" customHeight="1">
      <c r="C26" s="93"/>
      <c r="D26" s="93"/>
      <c r="E26" s="93"/>
      <c r="F26" s="93"/>
      <c r="G26" s="93"/>
      <c r="H26" s="271" t="s">
        <v>2</v>
      </c>
      <c r="I26" s="271"/>
      <c r="J26" s="271"/>
      <c r="K26" s="252" t="s">
        <v>1</v>
      </c>
      <c r="L26" s="252"/>
      <c r="N26" s="4" t="s">
        <v>56</v>
      </c>
      <c r="O26"/>
    </row>
    <row r="27" spans="2:15" ht="12" customHeight="1">
      <c r="C27" s="93"/>
      <c r="D27" s="93"/>
      <c r="E27" s="93"/>
      <c r="F27" s="93"/>
      <c r="G27" s="93"/>
      <c r="H27" s="265" t="s">
        <v>275</v>
      </c>
      <c r="I27" s="265"/>
      <c r="J27" s="265"/>
      <c r="K27" s="257" t="s">
        <v>275</v>
      </c>
      <c r="L27" s="257"/>
      <c r="M27" s="85"/>
      <c r="N27" s="49" t="s">
        <v>57</v>
      </c>
      <c r="O27"/>
    </row>
    <row r="28" spans="2:15" ht="12" customHeight="1">
      <c r="C28" s="70" t="s">
        <v>58</v>
      </c>
      <c r="D28" s="94"/>
      <c r="E28" s="94"/>
      <c r="F28" s="94"/>
      <c r="G28" s="50"/>
      <c r="H28" s="54">
        <v>2023</v>
      </c>
      <c r="I28" s="56">
        <v>2022</v>
      </c>
      <c r="K28" s="54">
        <v>2023</v>
      </c>
      <c r="L28" s="56">
        <v>2022</v>
      </c>
      <c r="N28" s="46">
        <v>2022</v>
      </c>
      <c r="O28"/>
    </row>
    <row r="29" spans="2:15" ht="12" customHeight="1">
      <c r="C29" s="4" t="s">
        <v>195</v>
      </c>
      <c r="D29" s="4"/>
      <c r="E29" s="4"/>
      <c r="F29" s="4"/>
      <c r="G29" s="51"/>
      <c r="H29" s="51">
        <v>-111.3</v>
      </c>
      <c r="I29" s="51">
        <v>-102.4</v>
      </c>
      <c r="J29" s="51"/>
      <c r="K29" s="51">
        <v>-235.4</v>
      </c>
      <c r="L29" s="51">
        <v>-195.79999999999998</v>
      </c>
      <c r="M29" s="51"/>
      <c r="N29" s="51">
        <v>-433.90000000000003</v>
      </c>
      <c r="O29"/>
    </row>
    <row r="30" spans="2:15" ht="12" customHeight="1">
      <c r="C30" s="4" t="s">
        <v>196</v>
      </c>
      <c r="D30" s="4"/>
      <c r="E30" s="4"/>
      <c r="F30" s="4"/>
      <c r="G30" s="51"/>
      <c r="H30" s="51">
        <v>-3.5</v>
      </c>
      <c r="I30" s="51">
        <v>-3.7</v>
      </c>
      <c r="J30" s="51"/>
      <c r="K30" s="51">
        <v>-7.6000000000000005</v>
      </c>
      <c r="L30" s="51">
        <v>-7.5</v>
      </c>
      <c r="M30" s="51"/>
      <c r="N30" s="51">
        <v>-15</v>
      </c>
    </row>
    <row r="31" spans="2:15" ht="12" customHeight="1">
      <c r="C31" s="4" t="s">
        <v>197</v>
      </c>
      <c r="D31" s="4"/>
      <c r="E31" s="4"/>
      <c r="F31" s="4"/>
      <c r="G31" s="51"/>
      <c r="H31" s="51">
        <v>-10.199999999999999</v>
      </c>
      <c r="I31" s="51">
        <v>-9.8000000000000007</v>
      </c>
      <c r="J31" s="51"/>
      <c r="K31" s="51">
        <v>-20.8</v>
      </c>
      <c r="L31" s="51">
        <v>-19.5</v>
      </c>
      <c r="M31" s="51"/>
      <c r="N31" s="51">
        <v>-38.9</v>
      </c>
    </row>
    <row r="32" spans="2:15" ht="12" customHeight="1">
      <c r="C32" s="47" t="s">
        <v>198</v>
      </c>
      <c r="D32" s="47"/>
      <c r="E32" s="145"/>
      <c r="F32" s="46"/>
      <c r="G32" s="58"/>
      <c r="H32" s="52">
        <f>SUM(H29:H31)</f>
        <v>-125</v>
      </c>
      <c r="I32" s="52">
        <f>SUM(I29:I31)</f>
        <v>-115.9</v>
      </c>
      <c r="J32" s="51"/>
      <c r="K32" s="52">
        <f>SUM(K29:K31)</f>
        <v>-263.8</v>
      </c>
      <c r="L32" s="52">
        <f>SUM(L29:L31)</f>
        <v>-222.79999999999998</v>
      </c>
      <c r="M32" s="58"/>
      <c r="N32" s="52">
        <f>SUM(N29:N31)</f>
        <v>-487.8</v>
      </c>
    </row>
    <row r="33" spans="2:15" ht="12" customHeight="1">
      <c r="C33" s="4" t="s">
        <v>199</v>
      </c>
      <c r="D33" s="4"/>
      <c r="E33" s="146"/>
      <c r="F33" s="4"/>
      <c r="G33" s="51"/>
      <c r="H33" s="51">
        <v>6.7</v>
      </c>
      <c r="I33" s="51">
        <v>7.2</v>
      </c>
      <c r="J33" s="51"/>
      <c r="K33" s="51">
        <v>7.6</v>
      </c>
      <c r="L33" s="51">
        <v>6.1</v>
      </c>
      <c r="M33" s="51"/>
      <c r="N33" s="51">
        <v>2.8</v>
      </c>
    </row>
    <row r="34" spans="2:15" ht="12" customHeight="1">
      <c r="C34" s="50" t="s">
        <v>172</v>
      </c>
      <c r="D34" s="4"/>
      <c r="E34" s="146"/>
      <c r="F34" s="4"/>
      <c r="G34" s="51"/>
      <c r="H34" s="51">
        <v>42.9</v>
      </c>
      <c r="I34" s="51">
        <v>26.2</v>
      </c>
      <c r="J34" s="51"/>
      <c r="K34" s="51">
        <v>77.8</v>
      </c>
      <c r="L34" s="51">
        <v>47.7</v>
      </c>
      <c r="M34" s="51"/>
      <c r="N34" s="51">
        <v>106.4</v>
      </c>
    </row>
    <row r="35" spans="2:15" ht="12" customHeight="1">
      <c r="C35" s="50" t="s">
        <v>200</v>
      </c>
      <c r="D35" s="4"/>
      <c r="E35" s="146"/>
      <c r="F35" s="4"/>
      <c r="G35" s="51"/>
      <c r="H35" s="51">
        <v>2.1</v>
      </c>
      <c r="I35" s="51">
        <v>2.2000000000000002</v>
      </c>
      <c r="J35" s="51"/>
      <c r="K35" s="51">
        <v>4.4000000000000004</v>
      </c>
      <c r="L35" s="51">
        <v>4.3</v>
      </c>
      <c r="M35" s="51"/>
      <c r="N35" s="51">
        <v>8.1</v>
      </c>
    </row>
    <row r="36" spans="2:15" ht="12" customHeight="1">
      <c r="C36" s="47" t="s">
        <v>201</v>
      </c>
      <c r="D36" s="47"/>
      <c r="E36" s="145"/>
      <c r="F36" s="47"/>
      <c r="G36" s="58"/>
      <c r="H36" s="52">
        <f>SUM(H32:H35)</f>
        <v>-73.300000000000011</v>
      </c>
      <c r="I36" s="52">
        <f>SUM(I32:I35)</f>
        <v>-80.3</v>
      </c>
      <c r="J36" s="58"/>
      <c r="K36" s="52">
        <f>SUM(K32:K35)</f>
        <v>-173.99999999999997</v>
      </c>
      <c r="L36" s="52">
        <f>SUM(L32:L35)</f>
        <v>-164.7</v>
      </c>
      <c r="M36" s="58"/>
      <c r="N36" s="52">
        <f>SUM(N32:N35)</f>
        <v>-370.5</v>
      </c>
    </row>
    <row r="37" spans="2:15" ht="12" customHeight="1">
      <c r="C37" s="4"/>
      <c r="D37" s="4"/>
      <c r="E37" s="144"/>
      <c r="F37" s="4"/>
      <c r="G37" s="51"/>
      <c r="H37" s="51"/>
      <c r="I37" s="51"/>
      <c r="J37" s="51"/>
      <c r="K37" s="51"/>
      <c r="L37" s="51"/>
      <c r="M37" s="4"/>
    </row>
    <row r="38" spans="2:15" ht="12" customHeight="1">
      <c r="C38" s="4"/>
      <c r="D38" s="4"/>
      <c r="E38" s="144"/>
      <c r="F38" s="4"/>
      <c r="G38" s="51"/>
      <c r="H38" s="51"/>
      <c r="I38" s="51"/>
      <c r="J38" s="51"/>
      <c r="K38" s="51"/>
      <c r="L38" s="51"/>
      <c r="M38" s="4"/>
    </row>
    <row r="39" spans="2:15" ht="12" customHeight="1">
      <c r="C39" s="4"/>
      <c r="D39" s="4"/>
      <c r="E39" s="144"/>
      <c r="F39" s="4"/>
      <c r="G39" s="51"/>
      <c r="H39" s="51"/>
      <c r="I39" s="51"/>
      <c r="J39" s="51"/>
      <c r="K39" s="51"/>
      <c r="L39" s="51"/>
      <c r="M39" s="4"/>
    </row>
    <row r="40" spans="2:15" ht="12" customHeight="1">
      <c r="C40" s="4"/>
      <c r="D40" s="4"/>
      <c r="E40" s="144"/>
      <c r="F40" s="4"/>
      <c r="G40" s="51"/>
      <c r="H40" s="51"/>
      <c r="I40" s="51"/>
      <c r="J40" s="51"/>
      <c r="K40" s="51"/>
      <c r="L40" s="51"/>
      <c r="M40" s="4"/>
    </row>
    <row r="41" spans="2:15" ht="12" customHeight="1">
      <c r="C41" s="4"/>
      <c r="D41" s="4"/>
      <c r="E41" s="144"/>
      <c r="F41" s="4"/>
      <c r="G41" s="51"/>
      <c r="H41" s="51"/>
      <c r="I41" s="51"/>
      <c r="J41" s="51"/>
      <c r="K41" s="51"/>
      <c r="L41" s="51"/>
      <c r="M41" s="4"/>
    </row>
    <row r="42" spans="2:15" ht="12" customHeight="1">
      <c r="B42" s="3" t="s">
        <v>202</v>
      </c>
      <c r="N42"/>
      <c r="O42"/>
    </row>
    <row r="43" spans="2:15" ht="12" customHeight="1">
      <c r="B43" s="3"/>
      <c r="N43"/>
      <c r="O43"/>
    </row>
    <row r="44" spans="2:15" ht="12" customHeight="1" thickBot="1">
      <c r="C44" s="91" t="s">
        <v>203</v>
      </c>
      <c r="D44" s="91"/>
      <c r="E44" s="91"/>
      <c r="F44" s="91"/>
      <c r="G44" s="91"/>
      <c r="H44" s="91"/>
      <c r="I44" s="91"/>
      <c r="J44" s="91"/>
      <c r="K44" s="91"/>
      <c r="L44" s="91"/>
      <c r="M44" s="10"/>
      <c r="N44" s="10"/>
      <c r="O44"/>
    </row>
    <row r="45" spans="2:15" ht="12" customHeight="1">
      <c r="C45" s="93"/>
      <c r="D45" s="93"/>
      <c r="E45" s="93"/>
      <c r="F45" s="93"/>
      <c r="G45" s="93"/>
      <c r="H45" s="271" t="s">
        <v>2</v>
      </c>
      <c r="I45" s="271"/>
      <c r="J45" s="271"/>
      <c r="K45" s="252" t="s">
        <v>1</v>
      </c>
      <c r="L45" s="252"/>
      <c r="N45" s="4" t="s">
        <v>56</v>
      </c>
    </row>
    <row r="46" spans="2:15" ht="12" customHeight="1">
      <c r="C46" s="93"/>
      <c r="D46" s="93"/>
      <c r="E46" s="93"/>
      <c r="F46" s="93"/>
      <c r="G46" s="93"/>
      <c r="H46" s="265" t="s">
        <v>275</v>
      </c>
      <c r="I46" s="265"/>
      <c r="J46" s="265"/>
      <c r="K46" s="257" t="s">
        <v>275</v>
      </c>
      <c r="L46" s="257"/>
      <c r="M46" s="85"/>
      <c r="N46" s="49" t="s">
        <v>57</v>
      </c>
    </row>
    <row r="47" spans="2:15" ht="12" customHeight="1">
      <c r="C47" s="209" t="s">
        <v>58</v>
      </c>
      <c r="D47" s="210"/>
      <c r="E47" s="210"/>
      <c r="F47" s="210"/>
      <c r="G47" s="188"/>
      <c r="H47" s="211">
        <v>2023</v>
      </c>
      <c r="I47" s="212">
        <v>2022</v>
      </c>
      <c r="J47" s="178"/>
      <c r="K47" s="211">
        <v>2023</v>
      </c>
      <c r="L47" s="212">
        <v>2022</v>
      </c>
      <c r="M47" s="178"/>
      <c r="N47" s="213">
        <v>2022</v>
      </c>
    </row>
    <row r="48" spans="2:15" ht="12" customHeight="1">
      <c r="C48" s="243"/>
      <c r="D48" s="188"/>
      <c r="E48" s="188"/>
      <c r="F48" s="188"/>
      <c r="G48" s="188"/>
      <c r="H48" s="244"/>
      <c r="I48" s="245"/>
      <c r="J48" s="178"/>
      <c r="K48" s="244"/>
      <c r="L48" s="245"/>
      <c r="M48" s="178"/>
      <c r="N48" s="144"/>
    </row>
    <row r="49" spans="3:14" ht="12" customHeight="1">
      <c r="C49" s="234" t="s">
        <v>178</v>
      </c>
      <c r="D49" s="188"/>
      <c r="E49" s="188"/>
      <c r="F49" s="188"/>
      <c r="G49" s="188"/>
      <c r="H49" s="244"/>
      <c r="I49" s="245"/>
      <c r="J49" s="178"/>
      <c r="K49" s="244"/>
      <c r="L49" s="245"/>
      <c r="M49" s="178"/>
      <c r="N49" s="144"/>
    </row>
    <row r="50" spans="3:14" ht="12" customHeight="1">
      <c r="C50" s="188" t="s">
        <v>36</v>
      </c>
      <c r="D50" s="178"/>
      <c r="E50" s="188"/>
      <c r="F50" s="188"/>
      <c r="G50" s="188"/>
      <c r="H50" s="195">
        <v>-40.4</v>
      </c>
      <c r="I50" s="195">
        <v>-34.799999999999997</v>
      </c>
      <c r="J50" s="195"/>
      <c r="K50" s="195">
        <v>-78.3</v>
      </c>
      <c r="L50" s="195">
        <v>-75.099999999999994</v>
      </c>
      <c r="M50" s="178"/>
      <c r="N50" s="195">
        <v>-135.69999999999999</v>
      </c>
    </row>
    <row r="51" spans="3:14" ht="12" customHeight="1">
      <c r="C51" s="188" t="s">
        <v>204</v>
      </c>
      <c r="D51" s="178"/>
      <c r="E51" s="188"/>
      <c r="F51" s="188"/>
      <c r="G51" s="188"/>
      <c r="H51" s="195">
        <v>-2.2000000000000002</v>
      </c>
      <c r="I51" s="195">
        <v>-79.5</v>
      </c>
      <c r="J51" s="195"/>
      <c r="K51" s="195">
        <v>-2.2000000000000002</v>
      </c>
      <c r="L51" s="195">
        <v>-83.4</v>
      </c>
      <c r="M51" s="178"/>
      <c r="N51" s="195">
        <v>-105.9</v>
      </c>
    </row>
    <row r="52" spans="3:14" ht="12" customHeight="1">
      <c r="C52" s="188" t="s">
        <v>37</v>
      </c>
      <c r="D52" s="178"/>
      <c r="E52" s="188"/>
      <c r="F52" s="188"/>
      <c r="G52" s="188"/>
      <c r="H52" s="195">
        <v>0</v>
      </c>
      <c r="I52" s="196">
        <v>0</v>
      </c>
      <c r="J52" s="195"/>
      <c r="K52" s="195">
        <v>0</v>
      </c>
      <c r="L52" s="196">
        <v>0</v>
      </c>
      <c r="M52" s="178"/>
      <c r="N52" s="196">
        <v>-11.5</v>
      </c>
    </row>
    <row r="53" spans="3:14" ht="12" customHeight="1">
      <c r="C53" s="185" t="s">
        <v>41</v>
      </c>
      <c r="D53" s="186"/>
      <c r="E53" s="186"/>
      <c r="F53" s="187"/>
      <c r="G53" s="188"/>
      <c r="H53" s="189">
        <f>SUM(H50:H52)</f>
        <v>-42.6</v>
      </c>
      <c r="I53" s="189">
        <f>SUM(I50:I52)</f>
        <v>-114.3</v>
      </c>
      <c r="J53" s="190"/>
      <c r="K53" s="189">
        <f>SUM(K50:K52)</f>
        <v>-80.5</v>
      </c>
      <c r="L53" s="189">
        <v>-158.4</v>
      </c>
      <c r="M53" s="178"/>
      <c r="N53" s="189">
        <f>SUM(N50:N52)</f>
        <v>-253.1</v>
      </c>
    </row>
    <row r="54" spans="3:14" ht="12" customHeight="1"/>
    <row r="55" spans="3:14" ht="12" customHeight="1">
      <c r="C55" s="234" t="s">
        <v>161</v>
      </c>
      <c r="D55" s="178"/>
      <c r="E55" s="188"/>
      <c r="F55" s="188"/>
      <c r="G55" s="188"/>
      <c r="H55" s="195"/>
      <c r="I55" s="195"/>
      <c r="J55" s="195"/>
      <c r="K55" s="195"/>
      <c r="L55" s="195"/>
      <c r="M55" s="178"/>
      <c r="N55" s="195"/>
    </row>
    <row r="56" spans="3:14" ht="12" customHeight="1">
      <c r="C56" s="188" t="s">
        <v>36</v>
      </c>
      <c r="D56" s="178"/>
      <c r="E56" s="188"/>
      <c r="F56" s="188"/>
      <c r="G56" s="188"/>
      <c r="H56" s="88">
        <v>-74.900000000000006</v>
      </c>
      <c r="I56" s="196">
        <v>-58.1</v>
      </c>
      <c r="J56" s="195"/>
      <c r="K56" s="88">
        <v>-145.5</v>
      </c>
      <c r="L56" s="196">
        <v>-117.2</v>
      </c>
      <c r="M56" s="178"/>
      <c r="N56" s="196">
        <v>-242</v>
      </c>
    </row>
    <row r="57" spans="3:14" ht="12" customHeight="1">
      <c r="C57" s="185" t="s">
        <v>41</v>
      </c>
      <c r="D57" s="186"/>
      <c r="E57" s="186"/>
      <c r="F57" s="187"/>
      <c r="G57" s="188"/>
      <c r="H57" s="189">
        <f>SUM(H54:H56)</f>
        <v>-74.900000000000006</v>
      </c>
      <c r="I57" s="189">
        <f>SUM(I54:I56)</f>
        <v>-58.1</v>
      </c>
      <c r="J57" s="190"/>
      <c r="K57" s="189">
        <f>SUM(K54:K56)</f>
        <v>-145.5</v>
      </c>
      <c r="L57" s="189">
        <f>SUM(L54:L56)</f>
        <v>-117.2</v>
      </c>
      <c r="M57" s="178"/>
      <c r="N57" s="189">
        <f>SUM(N54:N56)</f>
        <v>-242</v>
      </c>
    </row>
    <row r="58" spans="3:14" ht="12" customHeight="1">
      <c r="C58" s="59"/>
      <c r="F58" s="50"/>
      <c r="G58" s="50"/>
      <c r="H58" s="78"/>
      <c r="I58" s="78"/>
      <c r="J58" s="78"/>
      <c r="K58" s="78"/>
      <c r="L58" s="78"/>
      <c r="N58" s="78"/>
    </row>
    <row r="59" spans="3:14" ht="12" customHeight="1">
      <c r="C59" s="59"/>
      <c r="F59" s="50"/>
      <c r="G59" s="50"/>
      <c r="H59" s="78"/>
      <c r="I59" s="78"/>
      <c r="J59" s="78"/>
      <c r="K59" s="78"/>
      <c r="L59" s="78"/>
      <c r="N59" s="78"/>
    </row>
    <row r="60" spans="3:14" ht="12" customHeight="1">
      <c r="C60" s="59"/>
      <c r="F60" s="50"/>
      <c r="G60" s="50"/>
      <c r="H60" s="78"/>
      <c r="I60" s="78"/>
      <c r="J60" s="78"/>
      <c r="K60" s="78"/>
      <c r="L60" s="78"/>
      <c r="N60" s="78"/>
    </row>
    <row r="61" spans="3:14" ht="12" customHeight="1"/>
    <row r="62" spans="3:14" ht="12" customHeight="1"/>
    <row r="63" spans="3:14" ht="12" customHeight="1" thickBot="1">
      <c r="C63" s="91" t="s">
        <v>205</v>
      </c>
      <c r="D63" s="91"/>
      <c r="E63" s="91"/>
      <c r="F63" s="91"/>
      <c r="G63" s="91"/>
      <c r="H63" s="92"/>
      <c r="I63" s="91"/>
      <c r="J63" s="91"/>
      <c r="K63" s="91"/>
      <c r="L63" s="91"/>
      <c r="M63" s="10"/>
      <c r="N63" s="10"/>
    </row>
    <row r="64" spans="3:14" ht="12" customHeight="1">
      <c r="C64" s="93"/>
      <c r="D64" s="93"/>
      <c r="E64" s="93"/>
      <c r="F64" s="93"/>
      <c r="G64" s="93"/>
      <c r="H64" s="271" t="s">
        <v>2</v>
      </c>
      <c r="I64" s="271"/>
      <c r="J64" s="271"/>
      <c r="K64" s="252" t="s">
        <v>1</v>
      </c>
      <c r="L64" s="252"/>
      <c r="N64" s="4" t="s">
        <v>56</v>
      </c>
    </row>
    <row r="65" spans="3:14" ht="12" customHeight="1">
      <c r="C65" s="93"/>
      <c r="D65" s="93"/>
      <c r="E65" s="93"/>
      <c r="F65" s="93"/>
      <c r="G65" s="93"/>
      <c r="H65" s="265" t="s">
        <v>275</v>
      </c>
      <c r="I65" s="265"/>
      <c r="J65" s="265"/>
      <c r="K65" s="257" t="s">
        <v>275</v>
      </c>
      <c r="L65" s="257"/>
      <c r="M65" s="85"/>
      <c r="N65" s="49" t="s">
        <v>57</v>
      </c>
    </row>
    <row r="66" spans="3:14" ht="12" customHeight="1">
      <c r="C66" s="70" t="s">
        <v>58</v>
      </c>
      <c r="D66" s="94"/>
      <c r="E66" s="94"/>
      <c r="F66" s="94"/>
      <c r="G66" s="50"/>
      <c r="H66" s="54">
        <v>2023</v>
      </c>
      <c r="I66" s="56">
        <v>2022</v>
      </c>
      <c r="K66" s="54">
        <v>2023</v>
      </c>
      <c r="L66" s="56">
        <v>2022</v>
      </c>
      <c r="N66" s="49">
        <v>2022</v>
      </c>
    </row>
    <row r="67" spans="3:14" ht="12" customHeight="1">
      <c r="C67" s="50" t="s">
        <v>206</v>
      </c>
      <c r="E67" s="50"/>
      <c r="F67" s="50"/>
      <c r="G67" s="50"/>
      <c r="H67" s="80">
        <v>-27.2</v>
      </c>
      <c r="I67" s="80">
        <v>-30.5</v>
      </c>
      <c r="J67" s="80"/>
      <c r="K67" s="80">
        <v>-55.2</v>
      </c>
      <c r="L67" s="80">
        <v>-64.400000000000006</v>
      </c>
      <c r="N67" s="80">
        <v>-122.2</v>
      </c>
    </row>
    <row r="68" spans="3:14" ht="12" customHeight="1">
      <c r="C68" s="50" t="s">
        <v>207</v>
      </c>
      <c r="E68" s="50"/>
      <c r="F68" s="50"/>
      <c r="G68" s="50"/>
      <c r="H68" s="80">
        <v>0.89999999999999858</v>
      </c>
      <c r="I68" s="80">
        <v>1.9000000000000004</v>
      </c>
      <c r="J68" s="80"/>
      <c r="K68" s="80">
        <v>0.60000000000000142</v>
      </c>
      <c r="L68" s="80">
        <v>1</v>
      </c>
      <c r="N68" s="80">
        <v>0.40000000000000213</v>
      </c>
    </row>
    <row r="69" spans="3:14" ht="12" customHeight="1">
      <c r="C69" s="94" t="s">
        <v>208</v>
      </c>
      <c r="E69" s="50"/>
      <c r="F69" s="50"/>
      <c r="G69" s="50"/>
      <c r="H69" s="80">
        <v>11.3</v>
      </c>
      <c r="I69" s="80">
        <v>7.4</v>
      </c>
      <c r="J69" s="80"/>
      <c r="K69" s="80">
        <v>18.899999999999999</v>
      </c>
      <c r="L69" s="80">
        <v>13.9</v>
      </c>
      <c r="N69" s="80">
        <v>25.9</v>
      </c>
    </row>
    <row r="70" spans="3:14" ht="12" customHeight="1">
      <c r="C70" s="53" t="s">
        <v>41</v>
      </c>
      <c r="D70" s="7"/>
      <c r="E70" s="7"/>
      <c r="F70" s="97"/>
      <c r="G70" s="50"/>
      <c r="H70" s="81">
        <f>SUM(H67:H69)</f>
        <v>-15</v>
      </c>
      <c r="I70" s="81">
        <v>-21.200000000000003</v>
      </c>
      <c r="J70" s="78"/>
      <c r="K70" s="81">
        <f>SUM(K67:K69)</f>
        <v>-35.700000000000003</v>
      </c>
      <c r="L70" s="81">
        <v>-49.500000000000007</v>
      </c>
      <c r="N70" s="81">
        <v>-95.9</v>
      </c>
    </row>
    <row r="71" spans="3:14" ht="12" customHeight="1">
      <c r="C71" s="275" t="s">
        <v>209</v>
      </c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</row>
    <row r="72" spans="3:14" ht="15.75" customHeight="1">
      <c r="C72" s="237" t="s">
        <v>210</v>
      </c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</row>
    <row r="73" spans="3:14" ht="12" customHeight="1">
      <c r="C73" s="4"/>
    </row>
    <row r="74" spans="3:14" ht="12" customHeight="1"/>
    <row r="75" spans="3:14" ht="12" customHeight="1" thickBot="1">
      <c r="C75" s="98" t="s">
        <v>211</v>
      </c>
      <c r="D75" s="91"/>
      <c r="E75" s="91"/>
      <c r="F75" s="91"/>
      <c r="G75" s="91"/>
      <c r="H75" s="92"/>
      <c r="I75" s="91"/>
      <c r="J75" s="91"/>
      <c r="K75" s="91"/>
      <c r="L75" s="91"/>
      <c r="M75" s="10"/>
      <c r="N75" s="10"/>
    </row>
    <row r="76" spans="3:14" ht="12" customHeight="1">
      <c r="C76" s="93"/>
      <c r="D76" s="93"/>
      <c r="E76" s="93"/>
      <c r="F76" s="93"/>
      <c r="G76" s="93"/>
      <c r="H76" s="271" t="s">
        <v>2</v>
      </c>
      <c r="I76" s="271"/>
      <c r="J76" s="271"/>
      <c r="K76" s="252" t="s">
        <v>1</v>
      </c>
      <c r="L76" s="252"/>
      <c r="N76" s="4" t="s">
        <v>56</v>
      </c>
    </row>
    <row r="77" spans="3:14" ht="12" customHeight="1">
      <c r="C77" s="93"/>
      <c r="D77" s="93"/>
      <c r="E77" s="93"/>
      <c r="F77" s="93"/>
      <c r="G77" s="93"/>
      <c r="H77" s="265" t="s">
        <v>275</v>
      </c>
      <c r="I77" s="265"/>
      <c r="J77" s="265"/>
      <c r="K77" s="257" t="s">
        <v>275</v>
      </c>
      <c r="L77" s="257"/>
      <c r="M77" s="85"/>
      <c r="N77" s="49" t="s">
        <v>57</v>
      </c>
    </row>
    <row r="78" spans="3:14" ht="12" customHeight="1">
      <c r="C78" s="70" t="s">
        <v>58</v>
      </c>
      <c r="D78" s="94"/>
      <c r="E78" s="94"/>
      <c r="F78" s="94"/>
      <c r="G78" s="50"/>
      <c r="H78" s="54">
        <v>2023</v>
      </c>
      <c r="I78" s="56">
        <v>2022</v>
      </c>
      <c r="K78" s="54">
        <v>2023</v>
      </c>
      <c r="L78" s="56">
        <v>2022</v>
      </c>
      <c r="N78" s="49">
        <v>2022</v>
      </c>
    </row>
    <row r="79" spans="3:14" ht="12" customHeight="1">
      <c r="C79" s="50" t="s">
        <v>39</v>
      </c>
      <c r="E79" s="50"/>
      <c r="F79" s="50"/>
      <c r="G79" s="50"/>
      <c r="H79" s="80">
        <v>-6.3</v>
      </c>
      <c r="I79" s="80">
        <v>0.4</v>
      </c>
      <c r="J79" s="80"/>
      <c r="K79" s="80">
        <v>-6.3</v>
      </c>
      <c r="L79" s="80">
        <v>0.4</v>
      </c>
      <c r="N79" s="80">
        <v>0.4</v>
      </c>
    </row>
    <row r="80" spans="3:14" ht="12" customHeight="1">
      <c r="C80" s="50" t="s">
        <v>40</v>
      </c>
      <c r="E80" s="50"/>
      <c r="F80" s="50"/>
      <c r="G80" s="50"/>
      <c r="H80" s="80">
        <v>0</v>
      </c>
      <c r="I80" s="80">
        <v>0</v>
      </c>
      <c r="J80" s="80"/>
      <c r="K80" s="80">
        <v>0</v>
      </c>
      <c r="L80" s="80">
        <v>0</v>
      </c>
      <c r="N80" s="80">
        <v>-5.7</v>
      </c>
    </row>
    <row r="81" spans="3:15" ht="12" customHeight="1">
      <c r="C81" s="53" t="s">
        <v>41</v>
      </c>
      <c r="D81" s="7"/>
      <c r="E81" s="7"/>
      <c r="F81" s="97"/>
      <c r="G81" s="50"/>
      <c r="H81" s="81">
        <f>SUM(H79:H80)</f>
        <v>-6.3</v>
      </c>
      <c r="I81" s="81">
        <f>SUM(I79:I80)</f>
        <v>0.4</v>
      </c>
      <c r="J81" s="78"/>
      <c r="K81" s="81">
        <f>SUM(K79:K80)</f>
        <v>-6.3</v>
      </c>
      <c r="L81" s="81">
        <f>SUM(L79:L80)</f>
        <v>0.4</v>
      </c>
      <c r="N81" s="81">
        <f>SUM(N79:N80)</f>
        <v>-5.3</v>
      </c>
    </row>
    <row r="82" spans="3:15" ht="12" customHeight="1"/>
    <row r="83" spans="3:15" ht="12" customHeight="1"/>
    <row r="84" spans="3:15" ht="12" customHeight="1"/>
    <row r="85" spans="3:15" ht="12" customHeight="1" thickBot="1">
      <c r="C85" s="216" t="s">
        <v>212</v>
      </c>
      <c r="D85" s="216"/>
      <c r="E85" s="216"/>
      <c r="F85" s="216"/>
      <c r="G85" s="216"/>
      <c r="H85" s="217"/>
      <c r="I85" s="216"/>
      <c r="J85" s="216"/>
      <c r="K85" s="216"/>
      <c r="L85" s="216"/>
      <c r="M85" s="218"/>
      <c r="N85" s="218"/>
    </row>
    <row r="86" spans="3:15" ht="12" customHeight="1">
      <c r="C86" s="219"/>
      <c r="D86" s="219"/>
      <c r="E86" s="219"/>
      <c r="F86" s="219"/>
      <c r="G86" s="219"/>
      <c r="H86" s="277" t="s">
        <v>2</v>
      </c>
      <c r="I86" s="277"/>
      <c r="J86" s="277"/>
      <c r="K86" s="278" t="s">
        <v>1</v>
      </c>
      <c r="L86" s="278"/>
      <c r="M86" s="178"/>
      <c r="N86" s="144" t="s">
        <v>56</v>
      </c>
    </row>
    <row r="87" spans="3:15" ht="12" customHeight="1">
      <c r="C87" s="219"/>
      <c r="D87" s="219"/>
      <c r="E87" s="219"/>
      <c r="F87" s="219"/>
      <c r="G87" s="219"/>
      <c r="H87" s="267" t="s">
        <v>275</v>
      </c>
      <c r="I87" s="267"/>
      <c r="J87" s="267"/>
      <c r="K87" s="269" t="s">
        <v>275</v>
      </c>
      <c r="L87" s="269"/>
      <c r="M87" s="220"/>
      <c r="N87" s="221" t="s">
        <v>57</v>
      </c>
    </row>
    <row r="88" spans="3:15" ht="12" customHeight="1">
      <c r="C88" s="209" t="s">
        <v>58</v>
      </c>
      <c r="D88" s="210"/>
      <c r="E88" s="210"/>
      <c r="F88" s="210"/>
      <c r="G88" s="188"/>
      <c r="H88" s="211">
        <v>2023</v>
      </c>
      <c r="I88" s="212">
        <v>2022</v>
      </c>
      <c r="J88" s="178"/>
      <c r="K88" s="211">
        <v>2023</v>
      </c>
      <c r="L88" s="212">
        <v>2022</v>
      </c>
      <c r="M88" s="178"/>
      <c r="N88" s="221">
        <v>2022</v>
      </c>
    </row>
    <row r="89" spans="3:15" s="178" customFormat="1" ht="12" customHeight="1">
      <c r="C89" s="188" t="s">
        <v>8</v>
      </c>
      <c r="E89" s="188"/>
      <c r="F89" s="188"/>
      <c r="G89" s="188"/>
      <c r="H89" s="195">
        <v>0</v>
      </c>
      <c r="I89" s="196">
        <v>2.4119999999999999</v>
      </c>
      <c r="J89" s="195"/>
      <c r="K89" s="195">
        <v>0</v>
      </c>
      <c r="L89" s="196">
        <v>3.3849999999999998</v>
      </c>
      <c r="N89" s="196">
        <v>10.99</v>
      </c>
      <c r="O89" s="144"/>
    </row>
    <row r="90" spans="3:15" ht="12" customHeight="1">
      <c r="C90" s="188" t="s">
        <v>9</v>
      </c>
      <c r="D90" s="178"/>
      <c r="E90" s="188"/>
      <c r="F90" s="188"/>
      <c r="G90" s="188"/>
      <c r="H90" s="195">
        <v>0</v>
      </c>
      <c r="I90" s="196">
        <v>0</v>
      </c>
      <c r="J90" s="195"/>
      <c r="K90" s="195">
        <v>0</v>
      </c>
      <c r="L90" s="196">
        <v>-4</v>
      </c>
      <c r="M90" s="178"/>
      <c r="N90" s="196">
        <v>-3.4</v>
      </c>
    </row>
    <row r="91" spans="3:15" ht="12" customHeight="1">
      <c r="C91" s="188" t="s">
        <v>10</v>
      </c>
      <c r="D91" s="178"/>
      <c r="E91" s="188"/>
      <c r="F91" s="188"/>
      <c r="G91" s="188"/>
      <c r="H91" s="195">
        <v>0</v>
      </c>
      <c r="I91" s="196">
        <v>0</v>
      </c>
      <c r="J91" s="195"/>
      <c r="K91" s="195">
        <v>0</v>
      </c>
      <c r="L91" s="196">
        <v>0</v>
      </c>
      <c r="M91" s="178"/>
      <c r="N91" s="196">
        <v>-2.00036572</v>
      </c>
    </row>
    <row r="92" spans="3:15" ht="12" customHeight="1">
      <c r="C92" s="188" t="s">
        <v>0</v>
      </c>
      <c r="D92" s="178"/>
      <c r="E92" s="188"/>
      <c r="F92" s="188"/>
      <c r="G92" s="188"/>
      <c r="H92" s="195">
        <v>9.5467719999999978E-2</v>
      </c>
      <c r="I92" s="196">
        <v>0.13744334999999996</v>
      </c>
      <c r="J92" s="195"/>
      <c r="K92" s="195">
        <v>9.5467719999999937E-2</v>
      </c>
      <c r="L92" s="196">
        <v>0.12655318999999998</v>
      </c>
      <c r="M92" s="178"/>
      <c r="N92" s="196">
        <v>0.11607231999999995</v>
      </c>
    </row>
    <row r="93" spans="3:15" s="178" customFormat="1" ht="12" customHeight="1">
      <c r="C93" s="185" t="s">
        <v>41</v>
      </c>
      <c r="D93" s="186"/>
      <c r="E93" s="186"/>
      <c r="F93" s="187"/>
      <c r="G93" s="188"/>
      <c r="H93" s="189">
        <f>SUM(H89:H92)</f>
        <v>9.5467719999999978E-2</v>
      </c>
      <c r="I93" s="189">
        <f>SUM(I89:I92)</f>
        <v>2.5494433499999998</v>
      </c>
      <c r="J93" s="190"/>
      <c r="K93" s="189">
        <f>SUM(K89:K92)</f>
        <v>9.5467719999999937E-2</v>
      </c>
      <c r="L93" s="189">
        <f>SUM(L89:L92)</f>
        <v>-0.48844681000000023</v>
      </c>
      <c r="N93" s="189">
        <f>SUM(N89:N92)</f>
        <v>5.7057066000000001</v>
      </c>
      <c r="O93" s="144"/>
    </row>
    <row r="94" spans="3:15" ht="12" customHeight="1"/>
    <row r="95" spans="3:15" ht="12" customHeight="1"/>
    <row r="96" spans="3:15" ht="12" customHeight="1"/>
    <row r="97" spans="2:14" ht="12" customHeight="1"/>
    <row r="98" spans="2:14" ht="12" customHeight="1">
      <c r="B98" s="3" t="s">
        <v>213</v>
      </c>
    </row>
    <row r="99" spans="2:14" ht="12" customHeight="1"/>
    <row r="100" spans="2:14" ht="12" customHeight="1"/>
    <row r="101" spans="2:14" ht="12" customHeight="1"/>
    <row r="102" spans="2:14" ht="12" customHeight="1">
      <c r="B102" s="3" t="s">
        <v>214</v>
      </c>
    </row>
    <row r="103" spans="2:14" ht="12" customHeight="1">
      <c r="B103" s="3"/>
    </row>
    <row r="104" spans="2:14" ht="12" customHeight="1" thickBot="1">
      <c r="C104" s="91" t="s">
        <v>215</v>
      </c>
      <c r="D104" s="91"/>
      <c r="E104" s="91"/>
      <c r="F104" s="91"/>
      <c r="G104" s="91"/>
      <c r="H104" s="92"/>
      <c r="I104" s="91"/>
      <c r="J104" s="91"/>
      <c r="K104" s="91"/>
      <c r="L104" s="91"/>
      <c r="M104" s="10"/>
      <c r="N104" s="10"/>
    </row>
    <row r="105" spans="2:14" ht="12" customHeight="1">
      <c r="C105" s="93"/>
      <c r="D105" s="93"/>
      <c r="E105" s="93"/>
      <c r="F105" s="93"/>
      <c r="G105" s="93"/>
      <c r="H105" s="271" t="s">
        <v>2</v>
      </c>
      <c r="I105" s="271"/>
      <c r="J105" s="271"/>
      <c r="K105" s="252" t="s">
        <v>1</v>
      </c>
      <c r="L105" s="252"/>
      <c r="N105" s="4" t="s">
        <v>56</v>
      </c>
    </row>
    <row r="106" spans="2:14" ht="12" customHeight="1">
      <c r="C106" s="93"/>
      <c r="D106" s="93"/>
      <c r="E106" s="93"/>
      <c r="F106" s="93"/>
      <c r="G106" s="93"/>
      <c r="H106" s="265" t="s">
        <v>275</v>
      </c>
      <c r="I106" s="265"/>
      <c r="J106" s="265"/>
      <c r="K106" s="257" t="s">
        <v>275</v>
      </c>
      <c r="L106" s="257"/>
      <c r="M106" s="85"/>
      <c r="N106" s="49" t="s">
        <v>57</v>
      </c>
    </row>
    <row r="107" spans="2:14" ht="12" customHeight="1">
      <c r="C107" s="70" t="s">
        <v>58</v>
      </c>
      <c r="D107" s="94"/>
      <c r="E107" s="94"/>
      <c r="F107" s="94"/>
      <c r="G107" s="50"/>
      <c r="H107" s="54">
        <v>2023</v>
      </c>
      <c r="I107" s="56">
        <v>2022</v>
      </c>
      <c r="K107" s="54">
        <v>2023</v>
      </c>
      <c r="L107" s="56">
        <v>2022</v>
      </c>
      <c r="N107" s="46">
        <v>2022</v>
      </c>
    </row>
    <row r="108" spans="2:14" ht="12" customHeight="1">
      <c r="C108" s="50" t="s">
        <v>216</v>
      </c>
      <c r="E108" s="50"/>
      <c r="F108" s="50"/>
      <c r="G108" s="50"/>
      <c r="H108" s="80">
        <v>-25</v>
      </c>
      <c r="I108" s="80">
        <v>-26.9</v>
      </c>
      <c r="J108" s="80"/>
      <c r="K108" s="80">
        <v>-54.5</v>
      </c>
      <c r="L108" s="80">
        <v>-51.4</v>
      </c>
      <c r="N108" s="80">
        <v>-109.4</v>
      </c>
    </row>
    <row r="109" spans="2:14" ht="12" customHeight="1">
      <c r="C109" s="50" t="s">
        <v>42</v>
      </c>
      <c r="E109" s="50"/>
      <c r="F109" s="50"/>
      <c r="G109" s="50"/>
      <c r="H109" s="80">
        <v>-1.7</v>
      </c>
      <c r="I109" s="80">
        <v>-1.7</v>
      </c>
      <c r="J109" s="80"/>
      <c r="K109" s="80">
        <v>-3.4</v>
      </c>
      <c r="L109" s="80">
        <v>-3.5</v>
      </c>
      <c r="N109" s="80">
        <v>-6.4</v>
      </c>
    </row>
    <row r="110" spans="2:14" ht="12" customHeight="1">
      <c r="C110" s="50" t="s">
        <v>217</v>
      </c>
      <c r="E110" s="50"/>
      <c r="F110" s="50"/>
      <c r="G110" s="50"/>
      <c r="H110" s="80">
        <v>0.59999999999999853</v>
      </c>
      <c r="I110" s="80">
        <v>1.2999999999999978</v>
      </c>
      <c r="J110" s="80"/>
      <c r="K110" s="80">
        <v>1.1000000000000028</v>
      </c>
      <c r="L110" s="80">
        <v>2.7999999999999972</v>
      </c>
      <c r="N110" s="80">
        <v>5.5000000000000089</v>
      </c>
    </row>
    <row r="111" spans="2:14" ht="12" customHeight="1">
      <c r="C111" s="53" t="s">
        <v>41</v>
      </c>
      <c r="D111" s="7"/>
      <c r="E111" s="7"/>
      <c r="F111" s="97"/>
      <c r="G111" s="50"/>
      <c r="H111" s="81">
        <f>SUM(H108:H110)</f>
        <v>-26.1</v>
      </c>
      <c r="I111" s="81">
        <f>SUM(I108:I110)</f>
        <v>-27.3</v>
      </c>
      <c r="J111" s="78"/>
      <c r="K111" s="81">
        <f>SUM(K108:K110)</f>
        <v>-56.8</v>
      </c>
      <c r="L111" s="81">
        <f>SUM(L108:L110)</f>
        <v>-52.1</v>
      </c>
      <c r="N111" s="81">
        <f>SUM(N108:N110)</f>
        <v>-110.3</v>
      </c>
    </row>
    <row r="112" spans="2:14" ht="12" customHeight="1"/>
    <row r="113" spans="2:15" s="178" customFormat="1" ht="12" customHeight="1">
      <c r="N113" s="144"/>
      <c r="O113" s="144"/>
    </row>
    <row r="114" spans="2:15" ht="12" customHeight="1">
      <c r="B114" s="3" t="s">
        <v>218</v>
      </c>
    </row>
    <row r="115" spans="2:15" ht="12" customHeight="1">
      <c r="B115" s="3"/>
    </row>
    <row r="116" spans="2:15" ht="12" customHeight="1" thickBot="1">
      <c r="C116" s="91" t="s">
        <v>219</v>
      </c>
      <c r="D116" s="91"/>
      <c r="E116" s="91"/>
      <c r="F116" s="91"/>
      <c r="G116" s="91"/>
      <c r="H116" s="92"/>
      <c r="I116" s="91"/>
      <c r="J116" s="91"/>
      <c r="K116" s="91"/>
      <c r="L116" s="91"/>
      <c r="M116" s="10"/>
      <c r="N116" s="10"/>
    </row>
    <row r="117" spans="2:15" ht="12" customHeight="1">
      <c r="C117" s="93"/>
      <c r="D117" s="93"/>
      <c r="E117" s="93"/>
      <c r="F117" s="93"/>
      <c r="G117" s="93"/>
      <c r="H117" s="271" t="s">
        <v>2</v>
      </c>
      <c r="I117" s="271"/>
      <c r="J117" s="271"/>
      <c r="K117" s="252" t="s">
        <v>1</v>
      </c>
      <c r="L117" s="252"/>
      <c r="N117" s="4" t="s">
        <v>56</v>
      </c>
    </row>
    <row r="118" spans="2:15" ht="12" customHeight="1">
      <c r="C118" s="93"/>
      <c r="D118" s="93"/>
      <c r="E118" s="93"/>
      <c r="F118" s="93"/>
      <c r="G118" s="93"/>
      <c r="H118" s="265" t="s">
        <v>275</v>
      </c>
      <c r="I118" s="265"/>
      <c r="J118" s="265"/>
      <c r="K118" s="257" t="s">
        <v>275</v>
      </c>
      <c r="L118" s="257"/>
      <c r="M118" s="85"/>
      <c r="N118" s="49" t="s">
        <v>57</v>
      </c>
    </row>
    <row r="119" spans="2:15" ht="12" customHeight="1">
      <c r="C119" s="70" t="s">
        <v>58</v>
      </c>
      <c r="D119" s="94"/>
      <c r="E119" s="94"/>
      <c r="F119" s="94"/>
      <c r="G119" s="50"/>
      <c r="H119" s="54">
        <v>2023</v>
      </c>
      <c r="I119" s="56">
        <v>2022</v>
      </c>
      <c r="K119" s="54">
        <v>2023</v>
      </c>
      <c r="L119" s="56">
        <v>2022</v>
      </c>
      <c r="N119" s="49">
        <v>2022</v>
      </c>
    </row>
    <row r="120" spans="2:15" ht="12" customHeight="1">
      <c r="C120" s="50" t="s">
        <v>43</v>
      </c>
      <c r="D120" s="50"/>
      <c r="E120" s="50"/>
      <c r="F120" s="50"/>
      <c r="G120" s="50"/>
      <c r="H120" s="80">
        <v>2</v>
      </c>
      <c r="I120" s="80">
        <v>0.7</v>
      </c>
      <c r="K120" s="80">
        <v>5.7</v>
      </c>
      <c r="L120" s="80">
        <v>0.8</v>
      </c>
      <c r="N120" s="80">
        <v>7</v>
      </c>
    </row>
    <row r="121" spans="2:15" ht="12" customHeight="1">
      <c r="C121" s="61" t="s">
        <v>220</v>
      </c>
      <c r="E121" s="50"/>
      <c r="F121" s="50"/>
      <c r="G121" s="50"/>
      <c r="H121" s="80">
        <v>2</v>
      </c>
      <c r="I121" s="80">
        <v>1.9</v>
      </c>
      <c r="J121" s="80"/>
      <c r="K121" s="80">
        <v>2.6</v>
      </c>
      <c r="L121" s="80">
        <v>4.4000000000000004</v>
      </c>
      <c r="N121" s="80">
        <v>4.3</v>
      </c>
    </row>
    <row r="122" spans="2:15" ht="12" customHeight="1">
      <c r="C122" s="61" t="s">
        <v>221</v>
      </c>
      <c r="E122" s="50"/>
      <c r="F122" s="50"/>
      <c r="G122" s="50"/>
      <c r="H122" s="80">
        <v>0</v>
      </c>
      <c r="I122" s="80">
        <v>0</v>
      </c>
      <c r="J122" s="80"/>
      <c r="K122" s="80">
        <v>-11.2</v>
      </c>
      <c r="L122" s="80">
        <v>0</v>
      </c>
      <c r="N122" s="80">
        <v>0</v>
      </c>
    </row>
    <row r="123" spans="2:15" ht="12" customHeight="1">
      <c r="C123" s="61" t="s">
        <v>222</v>
      </c>
      <c r="E123" s="50"/>
      <c r="F123" s="50"/>
      <c r="G123" s="50"/>
      <c r="H123" s="80">
        <v>0</v>
      </c>
      <c r="I123" s="80">
        <v>-9</v>
      </c>
      <c r="J123" s="80"/>
      <c r="K123" s="80">
        <v>0</v>
      </c>
      <c r="L123" s="80">
        <v>-7.1</v>
      </c>
      <c r="N123" s="80">
        <v>-7.6</v>
      </c>
    </row>
    <row r="124" spans="2:15" ht="12" customHeight="1">
      <c r="C124" s="50" t="s">
        <v>223</v>
      </c>
      <c r="E124" s="50"/>
      <c r="F124" s="50"/>
      <c r="G124" s="50"/>
      <c r="H124" s="80">
        <v>-1.2000000000000002</v>
      </c>
      <c r="I124" s="80">
        <v>0</v>
      </c>
      <c r="J124" s="80"/>
      <c r="K124" s="80">
        <v>-1.5</v>
      </c>
      <c r="L124" s="80">
        <v>-0.10000000000000053</v>
      </c>
      <c r="N124" s="80">
        <v>-1.0999999999999996</v>
      </c>
    </row>
    <row r="125" spans="2:15" ht="12" customHeight="1">
      <c r="C125" s="53" t="s">
        <v>41</v>
      </c>
      <c r="D125" s="7"/>
      <c r="E125" s="7"/>
      <c r="F125" s="97"/>
      <c r="G125" s="50"/>
      <c r="H125" s="81">
        <f>SUM(H120:H124)</f>
        <v>2.8</v>
      </c>
      <c r="I125" s="81">
        <f>SUM(I120:I124)</f>
        <v>-6.4</v>
      </c>
      <c r="J125" s="78"/>
      <c r="K125" s="81">
        <f>SUM(K120:K124)</f>
        <v>-4.3999999999999986</v>
      </c>
      <c r="L125" s="81">
        <f>SUM(L120:L124)</f>
        <v>-2</v>
      </c>
      <c r="N125" s="81">
        <f>SUM(N120:N124)</f>
        <v>2.6000000000000014</v>
      </c>
    </row>
    <row r="126" spans="2:15" ht="12" customHeight="1"/>
    <row r="127" spans="2:15" ht="12" customHeight="1"/>
    <row r="128" spans="2:15" ht="12" customHeight="1">
      <c r="B128" s="3" t="s">
        <v>224</v>
      </c>
    </row>
    <row r="129" spans="2:14" ht="12" customHeight="1">
      <c r="B129" s="3"/>
    </row>
    <row r="130" spans="2:14" ht="12" customHeight="1" thickBot="1">
      <c r="C130" s="91" t="s">
        <v>225</v>
      </c>
      <c r="D130" s="91"/>
      <c r="E130" s="91"/>
      <c r="F130" s="91"/>
      <c r="G130" s="91"/>
      <c r="H130" s="92"/>
      <c r="I130" s="91"/>
      <c r="J130" s="91"/>
      <c r="K130" s="91"/>
      <c r="L130" s="91"/>
      <c r="M130" s="10"/>
      <c r="N130" s="10"/>
    </row>
    <row r="131" spans="2:14" ht="12" customHeight="1">
      <c r="C131" s="93"/>
      <c r="D131" s="93"/>
      <c r="E131" s="93"/>
      <c r="F131" s="93"/>
      <c r="G131" s="93"/>
      <c r="H131" s="271" t="s">
        <v>2</v>
      </c>
      <c r="I131" s="271"/>
      <c r="J131" s="271"/>
      <c r="K131" s="252" t="s">
        <v>1</v>
      </c>
      <c r="L131" s="252"/>
      <c r="N131" s="4" t="s">
        <v>56</v>
      </c>
    </row>
    <row r="132" spans="2:14" ht="12" customHeight="1">
      <c r="C132" s="93"/>
      <c r="D132" s="93"/>
      <c r="E132" s="93"/>
      <c r="F132" s="93"/>
      <c r="G132" s="93"/>
      <c r="H132" s="265" t="s">
        <v>275</v>
      </c>
      <c r="I132" s="265"/>
      <c r="J132" s="265"/>
      <c r="K132" s="257" t="s">
        <v>275</v>
      </c>
      <c r="L132" s="257"/>
      <c r="M132" s="85"/>
      <c r="N132" s="49" t="s">
        <v>57</v>
      </c>
    </row>
    <row r="133" spans="2:14" ht="12" customHeight="1">
      <c r="C133" s="70" t="s">
        <v>58</v>
      </c>
      <c r="D133" s="94"/>
      <c r="E133" s="94"/>
      <c r="F133" s="94"/>
      <c r="G133" s="50"/>
      <c r="H133" s="54">
        <v>2023</v>
      </c>
      <c r="I133" s="56">
        <v>2022</v>
      </c>
      <c r="K133" s="54">
        <v>2023</v>
      </c>
      <c r="L133" s="56">
        <v>2022</v>
      </c>
      <c r="N133" s="49">
        <v>2022</v>
      </c>
    </row>
    <row r="134" spans="2:14" ht="12" customHeight="1">
      <c r="C134" s="50" t="s">
        <v>226</v>
      </c>
      <c r="D134" s="50"/>
      <c r="E134" s="50"/>
      <c r="F134" s="50"/>
      <c r="G134" s="50"/>
      <c r="H134" s="80">
        <v>-5.1000000000000005</v>
      </c>
      <c r="I134" s="80">
        <v>-9.3000000000000007</v>
      </c>
      <c r="K134" s="80">
        <v>-10.200000000000001</v>
      </c>
      <c r="L134" s="80">
        <v>-14.3</v>
      </c>
      <c r="N134" s="80">
        <v>-26.1</v>
      </c>
    </row>
    <row r="135" spans="2:14" ht="12" customHeight="1">
      <c r="C135" s="61" t="s">
        <v>227</v>
      </c>
      <c r="E135" s="50"/>
      <c r="F135" s="50"/>
      <c r="G135" s="50"/>
      <c r="H135" s="80">
        <v>0</v>
      </c>
      <c r="I135" s="80">
        <v>0</v>
      </c>
      <c r="J135" s="80"/>
      <c r="K135" s="80">
        <v>0</v>
      </c>
      <c r="L135" s="80">
        <v>0</v>
      </c>
      <c r="N135" s="80">
        <v>0</v>
      </c>
    </row>
    <row r="136" spans="2:14" ht="12" customHeight="1">
      <c r="C136" s="53" t="s">
        <v>41</v>
      </c>
      <c r="D136" s="7"/>
      <c r="E136" s="7"/>
      <c r="F136" s="97"/>
      <c r="G136" s="50"/>
      <c r="H136" s="81">
        <f>SUM(H134:H135)</f>
        <v>-5.1000000000000005</v>
      </c>
      <c r="I136" s="81">
        <v>-9.3000000000000007</v>
      </c>
      <c r="J136" s="78"/>
      <c r="K136" s="81">
        <f>SUM(K134:K135)</f>
        <v>-10.200000000000001</v>
      </c>
      <c r="L136" s="81">
        <v>-14.3</v>
      </c>
      <c r="N136" s="81">
        <v>-26.1</v>
      </c>
    </row>
    <row r="137" spans="2:14" ht="12" customHeight="1"/>
    <row r="138" spans="2:14" ht="12" customHeight="1"/>
    <row r="139" spans="2:14" ht="12" customHeight="1">
      <c r="B139" s="3" t="s">
        <v>228</v>
      </c>
    </row>
    <row r="140" spans="2:14" ht="12" customHeight="1"/>
    <row r="141" spans="2:14" ht="12" customHeight="1" thickBot="1">
      <c r="C141" s="91" t="s">
        <v>229</v>
      </c>
      <c r="D141" s="91"/>
      <c r="E141" s="91"/>
      <c r="F141" s="91"/>
      <c r="G141" s="91"/>
      <c r="H141" s="92"/>
      <c r="I141" s="91"/>
      <c r="J141" s="91"/>
      <c r="K141" s="91"/>
      <c r="L141" s="91"/>
      <c r="M141" s="10"/>
      <c r="N141" s="10"/>
    </row>
    <row r="142" spans="2:14" ht="12" customHeight="1">
      <c r="C142" s="93"/>
      <c r="D142" s="93"/>
      <c r="E142" s="93"/>
      <c r="F142" s="93"/>
      <c r="G142" s="93"/>
      <c r="H142" s="271" t="s">
        <v>2</v>
      </c>
      <c r="I142" s="271"/>
      <c r="J142" s="271"/>
      <c r="K142" s="252" t="s">
        <v>1</v>
      </c>
      <c r="L142" s="252"/>
      <c r="N142" s="4" t="s">
        <v>56</v>
      </c>
    </row>
    <row r="143" spans="2:14" ht="12" customHeight="1">
      <c r="C143" s="93"/>
      <c r="D143" s="93"/>
      <c r="E143" s="93"/>
      <c r="F143" s="93"/>
      <c r="G143" s="93"/>
      <c r="H143" s="265" t="s">
        <v>275</v>
      </c>
      <c r="I143" s="265"/>
      <c r="J143" s="265"/>
      <c r="K143" s="257" t="s">
        <v>275</v>
      </c>
      <c r="L143" s="257"/>
      <c r="M143" s="85"/>
      <c r="N143" s="49" t="s">
        <v>57</v>
      </c>
    </row>
    <row r="144" spans="2:14" ht="12" customHeight="1">
      <c r="C144" s="70" t="s">
        <v>58</v>
      </c>
      <c r="D144" s="94"/>
      <c r="E144" s="94"/>
      <c r="F144" s="94"/>
      <c r="G144" s="50"/>
      <c r="H144" s="54">
        <v>2023</v>
      </c>
      <c r="I144" s="56">
        <v>2022</v>
      </c>
      <c r="K144" s="54">
        <v>2023</v>
      </c>
      <c r="L144" s="56">
        <v>2022</v>
      </c>
      <c r="N144" s="49">
        <v>2022</v>
      </c>
    </row>
    <row r="145" spans="2:15" s="178" customFormat="1" ht="12" customHeight="1">
      <c r="C145" s="188" t="s">
        <v>11</v>
      </c>
      <c r="D145" s="188"/>
      <c r="E145" s="188"/>
      <c r="F145" s="188"/>
      <c r="G145" s="188"/>
      <c r="H145" s="195">
        <v>7.4</v>
      </c>
      <c r="I145" s="195">
        <v>6.6</v>
      </c>
      <c r="K145" s="195">
        <v>25.4</v>
      </c>
      <c r="L145" s="195">
        <v>21.7</v>
      </c>
      <c r="N145" s="195">
        <v>33.299999999999997</v>
      </c>
      <c r="O145" s="144"/>
    </row>
    <row r="146" spans="2:15" s="178" customFormat="1" ht="12" customHeight="1">
      <c r="C146" s="222" t="s">
        <v>12</v>
      </c>
      <c r="D146" s="188"/>
      <c r="E146" s="188"/>
      <c r="F146" s="188"/>
      <c r="G146" s="188"/>
      <c r="H146" s="195">
        <v>13.4</v>
      </c>
      <c r="I146" s="195">
        <v>2.4</v>
      </c>
      <c r="K146" s="195">
        <v>23.4</v>
      </c>
      <c r="L146" s="195">
        <v>5.0999999999999996</v>
      </c>
      <c r="N146" s="195">
        <v>11</v>
      </c>
      <c r="O146" s="144"/>
    </row>
    <row r="147" spans="2:15" s="178" customFormat="1" ht="12" customHeight="1">
      <c r="C147" s="222" t="s">
        <v>230</v>
      </c>
      <c r="D147" s="188"/>
      <c r="E147" s="188"/>
      <c r="F147" s="188"/>
      <c r="G147" s="188"/>
      <c r="H147" s="195">
        <v>1.4</v>
      </c>
      <c r="I147" s="195">
        <v>2.6</v>
      </c>
      <c r="K147" s="195">
        <v>2.2999999999999998</v>
      </c>
      <c r="L147" s="195">
        <v>3.1</v>
      </c>
      <c r="N147" s="195">
        <v>5.5</v>
      </c>
      <c r="O147" s="144"/>
    </row>
    <row r="148" spans="2:15" s="178" customFormat="1" ht="12" customHeight="1">
      <c r="C148" s="223" t="s">
        <v>0</v>
      </c>
      <c r="D148" s="210"/>
      <c r="E148" s="210"/>
      <c r="F148" s="210"/>
      <c r="G148" s="188"/>
      <c r="H148" s="224">
        <v>0.8</v>
      </c>
      <c r="I148" s="224">
        <v>4.5999999999999996</v>
      </c>
      <c r="K148" s="224">
        <v>1.6</v>
      </c>
      <c r="L148" s="224">
        <v>5.1999999999999993</v>
      </c>
      <c r="N148" s="224">
        <v>0.4</v>
      </c>
      <c r="O148" s="144"/>
    </row>
    <row r="149" spans="2:15" s="178" customFormat="1" ht="12" customHeight="1">
      <c r="C149" s="225" t="s">
        <v>231</v>
      </c>
      <c r="D149" s="188"/>
      <c r="E149" s="188"/>
      <c r="F149" s="188"/>
      <c r="G149" s="188"/>
      <c r="H149" s="190">
        <f>SUM(H145:H148)</f>
        <v>23</v>
      </c>
      <c r="I149" s="190">
        <f>SUM(I145:I148)</f>
        <v>16.2</v>
      </c>
      <c r="J149" s="226"/>
      <c r="K149" s="190">
        <f>SUM(K145:K148)</f>
        <v>52.699999999999996</v>
      </c>
      <c r="L149" s="190">
        <f>SUM(L145:L148)</f>
        <v>35.099999999999994</v>
      </c>
      <c r="N149" s="190">
        <f>SUM(N145:N148)</f>
        <v>50.199999999999996</v>
      </c>
      <c r="O149" s="144"/>
    </row>
    <row r="150" spans="2:15" s="178" customFormat="1" ht="12" customHeight="1">
      <c r="C150" s="188" t="s">
        <v>232</v>
      </c>
      <c r="E150" s="188"/>
      <c r="F150" s="188"/>
      <c r="G150" s="188"/>
      <c r="H150" s="195">
        <v>10.1</v>
      </c>
      <c r="I150" s="195">
        <v>-5.1999999999999993</v>
      </c>
      <c r="J150" s="195"/>
      <c r="K150" s="195">
        <v>0.5</v>
      </c>
      <c r="L150" s="195">
        <v>-8.3000000000000007</v>
      </c>
      <c r="N150" s="195">
        <v>-1.6</v>
      </c>
      <c r="O150" s="144"/>
    </row>
    <row r="151" spans="2:15" s="178" customFormat="1" ht="12" customHeight="1">
      <c r="C151" s="227" t="s">
        <v>13</v>
      </c>
      <c r="D151" s="186"/>
      <c r="E151" s="186"/>
      <c r="F151" s="187"/>
      <c r="G151" s="188"/>
      <c r="H151" s="189">
        <f>SUM(H149:H150)</f>
        <v>33.1</v>
      </c>
      <c r="I151" s="189">
        <f>SUM(I149:I150)</f>
        <v>11</v>
      </c>
      <c r="J151" s="190"/>
      <c r="K151" s="189">
        <f>SUM(K149:K150)</f>
        <v>53.199999999999996</v>
      </c>
      <c r="L151" s="189">
        <f>SUM(L149:L150)</f>
        <v>26.799999999999994</v>
      </c>
      <c r="N151" s="189">
        <f>SUM(N149:N150)</f>
        <v>48.599999999999994</v>
      </c>
      <c r="O151" s="144"/>
    </row>
    <row r="152" spans="2:15" s="178" customFormat="1" ht="12" customHeight="1">
      <c r="K152" s="228"/>
      <c r="N152" s="144"/>
      <c r="O152" s="144"/>
    </row>
    <row r="153" spans="2:15" ht="12" customHeight="1">
      <c r="K153" s="191"/>
    </row>
    <row r="154" spans="2:15" ht="12" customHeight="1">
      <c r="K154" s="138"/>
    </row>
    <row r="155" spans="2:15" ht="12" customHeight="1">
      <c r="K155" s="138"/>
    </row>
    <row r="156" spans="2:15" ht="12" customHeight="1">
      <c r="B156" s="3" t="s">
        <v>233</v>
      </c>
      <c r="K156" s="191"/>
    </row>
    <row r="157" spans="2:15" ht="12" customHeight="1"/>
    <row r="158" spans="2:15" ht="12" customHeight="1" thickBot="1">
      <c r="C158" s="91" t="s">
        <v>234</v>
      </c>
      <c r="D158" s="91"/>
      <c r="E158" s="91"/>
      <c r="F158" s="91"/>
      <c r="G158" s="91"/>
      <c r="H158" s="92"/>
      <c r="I158" s="91"/>
      <c r="J158" s="91"/>
      <c r="K158" s="91"/>
      <c r="L158" s="91"/>
      <c r="M158" s="10"/>
      <c r="N158" s="10"/>
    </row>
    <row r="159" spans="2:15" ht="12" customHeight="1">
      <c r="C159" s="93"/>
      <c r="D159" s="93"/>
      <c r="E159" s="93"/>
      <c r="F159" s="93"/>
      <c r="G159" s="93"/>
      <c r="H159" s="93"/>
      <c r="I159" s="93"/>
      <c r="K159" s="257" t="s">
        <v>275</v>
      </c>
      <c r="L159" s="257"/>
      <c r="N159" s="199" t="s">
        <v>57</v>
      </c>
    </row>
    <row r="160" spans="2:15" ht="12" customHeight="1">
      <c r="C160" s="70" t="s">
        <v>58</v>
      </c>
      <c r="D160" s="94"/>
      <c r="E160" s="94"/>
      <c r="F160" s="94"/>
      <c r="G160" s="94"/>
      <c r="H160" s="94"/>
      <c r="I160" s="94"/>
      <c r="K160" s="54">
        <v>2023</v>
      </c>
      <c r="L160" s="56">
        <v>2022</v>
      </c>
      <c r="N160" s="46">
        <v>2022</v>
      </c>
    </row>
    <row r="161" spans="3:14" ht="12" customHeight="1">
      <c r="C161" s="50" t="s">
        <v>276</v>
      </c>
      <c r="D161" s="50"/>
      <c r="E161" s="50"/>
      <c r="F161" s="50"/>
      <c r="G161" s="50"/>
      <c r="H161" s="50"/>
      <c r="I161" s="50"/>
      <c r="K161" s="95"/>
      <c r="L161" s="80">
        <v>4.5666541699999996</v>
      </c>
    </row>
    <row r="162" spans="3:14" ht="12" customHeight="1">
      <c r="C162" s="50" t="s">
        <v>277</v>
      </c>
      <c r="D162" s="50"/>
      <c r="E162" s="50"/>
      <c r="F162" s="50"/>
      <c r="G162" s="50"/>
      <c r="H162" s="50"/>
      <c r="I162" s="50"/>
      <c r="K162" s="80">
        <v>6.1</v>
      </c>
      <c r="L162" s="80">
        <v>37.439641479999992</v>
      </c>
      <c r="M162" s="80"/>
      <c r="N162" s="80">
        <v>20.8</v>
      </c>
    </row>
    <row r="163" spans="3:14" ht="12" customHeight="1">
      <c r="C163" s="50" t="s">
        <v>278</v>
      </c>
      <c r="D163" s="50"/>
      <c r="E163" s="50"/>
      <c r="F163" s="50"/>
      <c r="G163" s="50"/>
      <c r="H163" s="50"/>
      <c r="I163" s="50"/>
      <c r="K163" s="80">
        <v>21</v>
      </c>
      <c r="L163" s="80">
        <v>39.738414720000016</v>
      </c>
      <c r="M163" s="80"/>
      <c r="N163" s="80">
        <v>30.8</v>
      </c>
    </row>
    <row r="164" spans="3:14" ht="12" customHeight="1">
      <c r="C164" s="50" t="s">
        <v>279</v>
      </c>
      <c r="K164" s="80">
        <v>58.5</v>
      </c>
      <c r="L164" s="80">
        <v>96.782282979999977</v>
      </c>
      <c r="M164" s="80"/>
      <c r="N164" s="80">
        <v>73.900000000000006</v>
      </c>
    </row>
    <row r="165" spans="3:14" ht="12" customHeight="1">
      <c r="C165" s="50" t="s">
        <v>280</v>
      </c>
      <c r="K165" s="80">
        <v>70.599999999999994</v>
      </c>
      <c r="L165" s="80">
        <v>37.671500640000005</v>
      </c>
      <c r="M165" s="80"/>
      <c r="N165" s="80">
        <v>81.599999999999994</v>
      </c>
    </row>
    <row r="166" spans="3:14" ht="12" customHeight="1">
      <c r="C166" s="94" t="s">
        <v>281</v>
      </c>
      <c r="D166" s="85"/>
      <c r="E166" s="85"/>
      <c r="F166" s="85"/>
      <c r="G166" s="85"/>
      <c r="H166" s="85"/>
      <c r="I166" s="85"/>
      <c r="K166" s="100">
        <v>3</v>
      </c>
      <c r="L166" s="100">
        <v>0</v>
      </c>
      <c r="M166" s="80"/>
      <c r="N166" s="100">
        <v>0</v>
      </c>
    </row>
    <row r="167" spans="3:14" ht="12" customHeight="1">
      <c r="C167" s="50" t="s">
        <v>235</v>
      </c>
      <c r="K167" s="80">
        <v>159.19999999999999</v>
      </c>
      <c r="L167" s="80">
        <v>216.2</v>
      </c>
      <c r="M167" s="80"/>
      <c r="N167" s="80">
        <v>207.1</v>
      </c>
    </row>
    <row r="168" spans="3:14" ht="12" customHeight="1">
      <c r="C168" s="50" t="s">
        <v>236</v>
      </c>
      <c r="K168" s="80">
        <v>158.40000000000003</v>
      </c>
      <c r="L168" s="80">
        <v>105.40000000000003</v>
      </c>
      <c r="M168" s="80"/>
      <c r="N168" s="80">
        <v>93.200000000000017</v>
      </c>
    </row>
    <row r="169" spans="3:14" ht="12" customHeight="1">
      <c r="C169" s="53" t="s">
        <v>85</v>
      </c>
      <c r="D169" s="7"/>
      <c r="E169" s="7"/>
      <c r="F169" s="7"/>
      <c r="G169" s="7"/>
      <c r="H169" s="7"/>
      <c r="I169" s="7"/>
      <c r="K169" s="83">
        <v>317.60000000000002</v>
      </c>
      <c r="L169" s="83">
        <v>321.60000000000002</v>
      </c>
      <c r="M169" s="80"/>
      <c r="N169" s="83">
        <v>300.3</v>
      </c>
    </row>
    <row r="170" spans="3:14" ht="12" customHeight="1">
      <c r="K170" s="8"/>
    </row>
    <row r="171" spans="3:14" ht="12" customHeight="1"/>
    <row r="172" spans="3:14" ht="12" customHeight="1" thickBot="1">
      <c r="C172" s="91" t="s">
        <v>237</v>
      </c>
      <c r="D172" s="91"/>
      <c r="E172" s="91"/>
      <c r="F172" s="91"/>
      <c r="G172" s="91"/>
      <c r="H172" s="92"/>
      <c r="I172" s="91"/>
      <c r="J172" s="91"/>
      <c r="K172" s="91"/>
      <c r="L172" s="91"/>
      <c r="M172" s="10"/>
      <c r="N172" s="10"/>
    </row>
    <row r="173" spans="3:14" ht="12" customHeight="1">
      <c r="C173" s="50"/>
      <c r="D173" s="50"/>
      <c r="E173" s="50"/>
      <c r="F173" s="50"/>
      <c r="G173" s="50"/>
      <c r="H173" s="271" t="s">
        <v>2</v>
      </c>
      <c r="I173" s="271"/>
      <c r="J173" s="271"/>
      <c r="K173" s="252" t="s">
        <v>1</v>
      </c>
      <c r="L173" s="252"/>
      <c r="N173" s="4" t="s">
        <v>56</v>
      </c>
    </row>
    <row r="174" spans="3:14" ht="12" customHeight="1">
      <c r="C174" s="93"/>
      <c r="D174" s="93"/>
      <c r="E174" s="93"/>
      <c r="F174" s="93"/>
      <c r="G174" s="93"/>
      <c r="H174" s="265" t="s">
        <v>275</v>
      </c>
      <c r="I174" s="265"/>
      <c r="J174" s="197"/>
      <c r="K174" s="257" t="s">
        <v>275</v>
      </c>
      <c r="L174" s="257"/>
      <c r="M174" s="85"/>
      <c r="N174" s="49" t="s">
        <v>57</v>
      </c>
    </row>
    <row r="175" spans="3:14" ht="12" customHeight="1">
      <c r="C175" s="70" t="s">
        <v>58</v>
      </c>
      <c r="D175" s="94"/>
      <c r="E175" s="94"/>
      <c r="F175" s="94"/>
      <c r="G175" s="50"/>
      <c r="H175" s="54">
        <v>2023</v>
      </c>
      <c r="I175" s="56">
        <v>2022</v>
      </c>
      <c r="K175" s="54">
        <v>2023</v>
      </c>
      <c r="L175" s="56">
        <v>2022</v>
      </c>
      <c r="N175" s="49">
        <v>2022</v>
      </c>
    </row>
    <row r="176" spans="3:14" ht="12" customHeight="1">
      <c r="C176" s="122"/>
      <c r="D176" s="50"/>
      <c r="E176" s="50"/>
      <c r="F176" s="50"/>
      <c r="G176" s="50"/>
      <c r="K176" s="95"/>
      <c r="L176" s="96"/>
    </row>
    <row r="177" spans="3:14" ht="12" customHeight="1">
      <c r="C177" s="4" t="s">
        <v>238</v>
      </c>
      <c r="H177" s="136">
        <v>23.999999999999993</v>
      </c>
      <c r="I177" s="136">
        <v>96.499999999999972</v>
      </c>
      <c r="K177" s="136">
        <v>40.299999999999997</v>
      </c>
      <c r="L177" s="136">
        <v>111.39999999999996</v>
      </c>
      <c r="M177" s="136"/>
      <c r="N177" s="136">
        <v>139.29999999999987</v>
      </c>
    </row>
    <row r="178" spans="3:14" ht="12" customHeight="1">
      <c r="C178" s="4" t="s">
        <v>239</v>
      </c>
      <c r="H178" s="136">
        <v>54.6</v>
      </c>
      <c r="I178" s="136">
        <v>108.2</v>
      </c>
      <c r="K178" s="136">
        <v>80.2</v>
      </c>
      <c r="L178" s="136">
        <v>162.9</v>
      </c>
      <c r="M178" s="136"/>
      <c r="N178" s="136">
        <v>326.7</v>
      </c>
    </row>
    <row r="179" spans="3:14" ht="12" customHeight="1">
      <c r="C179" s="4" t="s">
        <v>240</v>
      </c>
      <c r="H179" s="136">
        <v>42.9</v>
      </c>
      <c r="I179" s="136">
        <v>26.2</v>
      </c>
      <c r="K179" s="136">
        <v>77.8</v>
      </c>
      <c r="L179" s="136">
        <v>47.7</v>
      </c>
      <c r="M179" s="136"/>
      <c r="N179" s="136">
        <v>106.4</v>
      </c>
    </row>
    <row r="180" spans="3:14" ht="12" customHeight="1">
      <c r="C180" s="4" t="s">
        <v>241</v>
      </c>
      <c r="H180" s="136">
        <v>0.59999999999999853</v>
      </c>
      <c r="I180" s="136">
        <v>1.2999999999999978</v>
      </c>
      <c r="K180" s="136">
        <v>1.1000000000000028</v>
      </c>
      <c r="L180" s="136">
        <v>2.7999999999999972</v>
      </c>
      <c r="M180" s="136"/>
      <c r="N180" s="136">
        <v>5.5000000000000089</v>
      </c>
    </row>
    <row r="181" spans="3:14" ht="12.75" customHeight="1">
      <c r="C181" s="4" t="s">
        <v>242</v>
      </c>
      <c r="H181" s="136">
        <v>11.3</v>
      </c>
      <c r="I181" s="136">
        <v>7.4</v>
      </c>
      <c r="K181" s="136">
        <v>18.899999999999999</v>
      </c>
      <c r="L181" s="136">
        <v>13.9</v>
      </c>
      <c r="M181" s="136"/>
      <c r="N181" s="136">
        <v>25.9</v>
      </c>
    </row>
    <row r="182" spans="3:14" ht="12.75" customHeight="1">
      <c r="C182" s="4" t="s">
        <v>36</v>
      </c>
      <c r="H182" s="136">
        <v>-40.4</v>
      </c>
      <c r="I182" s="136">
        <v>-34.799999999999997</v>
      </c>
      <c r="K182" s="136">
        <v>-78.3</v>
      </c>
      <c r="L182" s="136">
        <v>-75.099999999999994</v>
      </c>
      <c r="M182" s="136"/>
      <c r="N182" s="136">
        <v>-135.69999999999999</v>
      </c>
    </row>
    <row r="183" spans="3:14" ht="12.75" customHeight="1">
      <c r="C183" s="4" t="s">
        <v>204</v>
      </c>
      <c r="H183" s="136">
        <v>-2.2000000000000002</v>
      </c>
      <c r="I183" s="136">
        <v>-79.5</v>
      </c>
      <c r="K183" s="136">
        <v>-2.2000000000000002</v>
      </c>
      <c r="L183" s="136">
        <v>-83.4</v>
      </c>
      <c r="M183" s="136"/>
      <c r="N183" s="136">
        <v>-105.9</v>
      </c>
    </row>
    <row r="184" spans="3:14" ht="12.75" customHeight="1">
      <c r="C184" s="49" t="s">
        <v>37</v>
      </c>
      <c r="D184" s="85"/>
      <c r="E184" s="85"/>
      <c r="F184" s="85"/>
      <c r="G184" s="85"/>
      <c r="H184" s="194">
        <v>0</v>
      </c>
      <c r="I184" s="194">
        <v>0</v>
      </c>
      <c r="K184" s="194">
        <v>0</v>
      </c>
      <c r="L184" s="194">
        <v>0</v>
      </c>
      <c r="M184" s="136"/>
      <c r="N184" s="194">
        <v>-11.5</v>
      </c>
    </row>
    <row r="185" spans="3:14" ht="12.75" customHeight="1">
      <c r="C185" s="4"/>
      <c r="H185" s="232"/>
      <c r="I185" s="232"/>
      <c r="K185" s="232"/>
      <c r="L185" s="232"/>
      <c r="M185" s="136"/>
      <c r="N185" s="232"/>
    </row>
    <row r="186" spans="3:14" ht="12.75" customHeight="1">
      <c r="C186" s="234" t="str">
        <f>+'Key tables'!C8</f>
        <v>Segment reporting</v>
      </c>
      <c r="H186" s="232"/>
      <c r="I186" s="232"/>
      <c r="K186" s="232"/>
      <c r="L186" s="232"/>
      <c r="M186" s="136"/>
      <c r="N186" s="232"/>
    </row>
    <row r="187" spans="3:14" ht="12.75" customHeight="1">
      <c r="C187" s="4" t="s">
        <v>243</v>
      </c>
      <c r="H187" s="233">
        <v>54.4</v>
      </c>
      <c r="I187" s="233">
        <v>32.6</v>
      </c>
      <c r="K187" s="233">
        <v>99.7</v>
      </c>
      <c r="L187" s="233">
        <v>51.499999999999964</v>
      </c>
      <c r="M187" s="136"/>
      <c r="N187" s="233">
        <v>131.4</v>
      </c>
    </row>
    <row r="188" spans="3:14" ht="12.75" customHeight="1">
      <c r="C188" s="49" t="s">
        <v>244</v>
      </c>
      <c r="D188" s="85"/>
      <c r="E188" s="85"/>
      <c r="F188" s="85"/>
      <c r="H188" s="153">
        <v>1.268065268065268</v>
      </c>
      <c r="I188" s="153">
        <v>1.24</v>
      </c>
      <c r="K188" s="153">
        <v>1.2814910025706943</v>
      </c>
      <c r="L188" s="153">
        <v>1.0796645702306071</v>
      </c>
      <c r="M188" s="136"/>
      <c r="N188" s="153">
        <v>1.2349624060150373</v>
      </c>
    </row>
    <row r="189" spans="3:14" ht="12.75" customHeight="1">
      <c r="C189" s="276" t="s">
        <v>245</v>
      </c>
      <c r="D189" s="276"/>
      <c r="E189" s="276"/>
      <c r="F189" s="276"/>
      <c r="G189" s="276"/>
      <c r="H189" s="276"/>
      <c r="I189" s="276"/>
      <c r="J189" s="276"/>
      <c r="K189" s="276"/>
      <c r="L189" s="276"/>
      <c r="M189" s="276"/>
      <c r="N189" s="276"/>
    </row>
    <row r="190" spans="3:14" ht="12.75" customHeight="1">
      <c r="C190" s="276" t="s">
        <v>246</v>
      </c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</row>
    <row r="191" spans="3:14" ht="12.75" customHeight="1">
      <c r="H191" s="80"/>
      <c r="I191" s="96"/>
      <c r="K191" s="80"/>
      <c r="L191" s="80"/>
    </row>
    <row r="192" spans="3:14" ht="12.75" customHeight="1">
      <c r="H192" s="80"/>
      <c r="I192" s="96"/>
      <c r="K192" s="80"/>
      <c r="L192" s="80"/>
    </row>
    <row r="193" spans="2:14" ht="12" customHeight="1">
      <c r="H193" s="80"/>
      <c r="I193" s="129"/>
      <c r="K193" s="129"/>
      <c r="L193" s="129"/>
    </row>
    <row r="194" spans="2:14" ht="12" customHeight="1">
      <c r="B194" s="155" t="s">
        <v>247</v>
      </c>
      <c r="C194" s="59"/>
      <c r="H194" s="80"/>
      <c r="I194" s="96"/>
      <c r="K194" s="147"/>
      <c r="L194" s="147"/>
    </row>
    <row r="195" spans="2:14" ht="12" customHeight="1">
      <c r="H195" s="80"/>
      <c r="I195" s="96"/>
      <c r="K195" s="80"/>
      <c r="L195" s="80"/>
    </row>
    <row r="196" spans="2:14" ht="12" customHeight="1" thickBot="1">
      <c r="C196" s="91" t="s">
        <v>248</v>
      </c>
      <c r="D196" s="91"/>
      <c r="E196" s="91"/>
      <c r="F196" s="91"/>
      <c r="G196" s="91"/>
      <c r="H196" s="92"/>
      <c r="I196" s="91"/>
      <c r="J196" s="91"/>
      <c r="K196" s="91"/>
      <c r="L196" s="91"/>
      <c r="M196" s="10"/>
      <c r="N196" s="10"/>
    </row>
    <row r="197" spans="2:14" ht="12" customHeight="1">
      <c r="C197" s="93"/>
      <c r="D197" s="93"/>
      <c r="E197" s="93"/>
      <c r="F197" s="93"/>
      <c r="G197" s="93"/>
      <c r="J197" s="177"/>
      <c r="K197" s="279" t="s">
        <v>275</v>
      </c>
      <c r="L197" s="279"/>
      <c r="M197" s="198"/>
      <c r="N197" s="199" t="s">
        <v>57</v>
      </c>
    </row>
    <row r="198" spans="2:14" ht="12" customHeight="1">
      <c r="C198" s="70" t="s">
        <v>58</v>
      </c>
      <c r="D198" s="94"/>
      <c r="E198" s="94"/>
      <c r="F198" s="94"/>
      <c r="G198" s="94"/>
      <c r="H198" s="85"/>
      <c r="I198" s="85"/>
      <c r="K198" s="54">
        <v>2023</v>
      </c>
      <c r="L198" s="56">
        <v>2022</v>
      </c>
      <c r="N198" s="49">
        <v>2022</v>
      </c>
    </row>
    <row r="199" spans="2:14" ht="15" customHeight="1">
      <c r="C199" s="117" t="s">
        <v>14</v>
      </c>
      <c r="K199" s="80"/>
      <c r="L199" s="80"/>
    </row>
    <row r="200" spans="2:14" ht="12" customHeight="1">
      <c r="C200" s="50" t="s">
        <v>249</v>
      </c>
      <c r="K200" s="80">
        <v>137.9</v>
      </c>
      <c r="L200" s="80">
        <v>873</v>
      </c>
      <c r="N200" s="80">
        <v>737.9</v>
      </c>
    </row>
    <row r="201" spans="2:14" ht="12" customHeight="1">
      <c r="C201" s="50" t="s">
        <v>15</v>
      </c>
      <c r="K201" s="80">
        <v>50</v>
      </c>
      <c r="L201" s="80">
        <v>0</v>
      </c>
      <c r="N201" s="80">
        <v>50</v>
      </c>
    </row>
    <row r="202" spans="2:14" ht="12.75" customHeight="1">
      <c r="C202" s="50" t="s">
        <v>16</v>
      </c>
      <c r="K202" s="80">
        <v>46.9</v>
      </c>
      <c r="L202" s="80">
        <v>109.4</v>
      </c>
      <c r="N202" s="80">
        <v>100.3</v>
      </c>
    </row>
    <row r="203" spans="2:14" ht="12.75" customHeight="1">
      <c r="C203" s="50" t="s">
        <v>17</v>
      </c>
      <c r="K203" s="80">
        <v>110</v>
      </c>
      <c r="L203" s="80">
        <v>189.1</v>
      </c>
      <c r="N203" s="80">
        <v>163.1</v>
      </c>
    </row>
    <row r="204" spans="2:14" ht="12.75" customHeight="1">
      <c r="C204" s="50" t="s">
        <v>18</v>
      </c>
      <c r="K204" s="80">
        <v>450</v>
      </c>
      <c r="L204" s="80">
        <v>0</v>
      </c>
      <c r="N204" s="80">
        <v>0</v>
      </c>
    </row>
    <row r="205" spans="2:14" ht="12" customHeight="1">
      <c r="C205" s="117" t="s">
        <v>19</v>
      </c>
      <c r="K205" s="80"/>
      <c r="L205" s="80"/>
      <c r="N205" s="80"/>
    </row>
    <row r="206" spans="2:14" ht="12" customHeight="1">
      <c r="C206" s="50" t="s">
        <v>20</v>
      </c>
      <c r="K206" s="80">
        <v>0</v>
      </c>
      <c r="L206" s="80">
        <v>7.6</v>
      </c>
      <c r="N206" s="80">
        <v>0</v>
      </c>
    </row>
    <row r="207" spans="2:14" ht="12" customHeight="1">
      <c r="C207" s="53" t="s">
        <v>250</v>
      </c>
      <c r="D207" s="7"/>
      <c r="E207" s="7"/>
      <c r="F207" s="7"/>
      <c r="G207" s="7"/>
      <c r="H207" s="7"/>
      <c r="I207" s="7"/>
      <c r="K207" s="81">
        <f>SUM(K200:K206)</f>
        <v>794.8</v>
      </c>
      <c r="L207" s="81">
        <v>1179.0999999999999</v>
      </c>
      <c r="M207" s="1"/>
      <c r="N207" s="81">
        <v>1051.3</v>
      </c>
    </row>
    <row r="208" spans="2:14" ht="12" customHeight="1">
      <c r="C208" s="50" t="s">
        <v>251</v>
      </c>
      <c r="K208" s="80">
        <v>-185.2</v>
      </c>
      <c r="L208" s="132">
        <v>-263.3</v>
      </c>
      <c r="N208" s="132">
        <v>-367.1</v>
      </c>
    </row>
    <row r="209" spans="3:14" ht="12" customHeight="1">
      <c r="C209" s="50" t="s">
        <v>252</v>
      </c>
      <c r="K209" s="80">
        <v>-23.2</v>
      </c>
      <c r="L209" s="132">
        <v>-23.6</v>
      </c>
      <c r="N209" s="132">
        <v>-20</v>
      </c>
    </row>
    <row r="210" spans="3:14" ht="12" customHeight="1">
      <c r="C210" s="50" t="s">
        <v>47</v>
      </c>
      <c r="K210" s="80">
        <v>-0.5</v>
      </c>
      <c r="L210" s="132">
        <v>-6.9</v>
      </c>
      <c r="N210" s="132">
        <v>-4.5999999999999996</v>
      </c>
    </row>
    <row r="211" spans="3:14" ht="12" customHeight="1">
      <c r="C211" s="50" t="s">
        <v>48</v>
      </c>
      <c r="K211" s="80">
        <v>0</v>
      </c>
      <c r="L211" s="132">
        <v>-3.4999999999999996</v>
      </c>
      <c r="N211" s="132">
        <v>0</v>
      </c>
    </row>
    <row r="212" spans="3:14" ht="12" customHeight="1">
      <c r="C212" s="53" t="s">
        <v>253</v>
      </c>
      <c r="D212" s="7"/>
      <c r="E212" s="7"/>
      <c r="F212" s="7"/>
      <c r="G212" s="7"/>
      <c r="H212" s="7"/>
      <c r="I212" s="7"/>
      <c r="K212" s="81">
        <f>ROUND(SUM(K207:K211),1)</f>
        <v>585.9</v>
      </c>
      <c r="L212" s="81">
        <f>ROUND(SUM(L207:L211),1)</f>
        <v>881.8</v>
      </c>
      <c r="M212" s="1"/>
      <c r="N212" s="81">
        <v>659.7</v>
      </c>
    </row>
    <row r="213" spans="3:14" ht="12" customHeight="1">
      <c r="C213" s="230" t="s">
        <v>254</v>
      </c>
      <c r="D213" s="175"/>
      <c r="E213" s="175"/>
      <c r="F213" s="175"/>
      <c r="G213" s="175"/>
      <c r="J213" s="175"/>
      <c r="K213" s="80"/>
      <c r="L213" s="96"/>
      <c r="M213" s="175"/>
      <c r="N213" s="80"/>
    </row>
    <row r="214" spans="3:14" ht="12" customHeight="1">
      <c r="C214" s="59"/>
      <c r="K214" s="80"/>
      <c r="L214" s="96"/>
      <c r="N214" s="80"/>
    </row>
    <row r="215" spans="3:14" ht="12" customHeight="1">
      <c r="C215" s="50"/>
      <c r="K215" s="80"/>
      <c r="L215" s="96"/>
      <c r="M215" s="80"/>
      <c r="N215" s="80"/>
    </row>
    <row r="216" spans="3:14" ht="12" customHeight="1" thickBot="1">
      <c r="C216" s="116" t="s">
        <v>255</v>
      </c>
      <c r="D216" s="91"/>
      <c r="E216" s="91"/>
      <c r="F216" s="91"/>
      <c r="G216" s="91"/>
      <c r="H216" s="10"/>
      <c r="I216" s="10"/>
      <c r="J216" s="91"/>
      <c r="K216" s="92"/>
      <c r="L216" s="91"/>
      <c r="M216" s="10"/>
      <c r="N216" s="10"/>
    </row>
    <row r="217" spans="3:14" ht="12" customHeight="1">
      <c r="C217" s="93"/>
      <c r="D217" s="93"/>
      <c r="E217" s="93"/>
      <c r="F217" s="93"/>
      <c r="G217" s="93"/>
      <c r="J217" s="177"/>
      <c r="K217" s="279" t="s">
        <v>275</v>
      </c>
      <c r="L217" s="279"/>
      <c r="M217" s="198"/>
      <c r="N217" s="199" t="s">
        <v>57</v>
      </c>
    </row>
    <row r="218" spans="3:14" ht="12" customHeight="1">
      <c r="C218" s="70" t="s">
        <v>58</v>
      </c>
      <c r="D218" s="94"/>
      <c r="E218" s="94"/>
      <c r="F218" s="94"/>
      <c r="G218" s="94"/>
      <c r="H218" s="85"/>
      <c r="I218" s="85"/>
      <c r="K218" s="54">
        <v>2023</v>
      </c>
      <c r="L218" s="56">
        <v>2022</v>
      </c>
      <c r="N218" s="49">
        <v>2022</v>
      </c>
    </row>
    <row r="219" spans="3:14" ht="12" customHeight="1">
      <c r="C219" s="117" t="s">
        <v>14</v>
      </c>
      <c r="K219" s="80"/>
      <c r="L219" s="80"/>
      <c r="M219" s="80"/>
      <c r="N219" s="80"/>
    </row>
    <row r="220" spans="3:14" ht="12" customHeight="1">
      <c r="C220" s="50" t="s">
        <v>21</v>
      </c>
      <c r="K220" s="80">
        <v>24.7</v>
      </c>
      <c r="L220" s="80">
        <v>17.100000000000001</v>
      </c>
      <c r="M220" s="80"/>
      <c r="N220" s="80">
        <v>22</v>
      </c>
    </row>
    <row r="221" spans="3:14" ht="12" customHeight="1">
      <c r="C221" s="53" t="s">
        <v>41</v>
      </c>
      <c r="D221" s="9"/>
      <c r="E221" s="9"/>
      <c r="F221" s="9"/>
      <c r="G221" s="9"/>
      <c r="H221" s="7"/>
      <c r="I221" s="7"/>
      <c r="K221" s="81">
        <f>SUM(K220:K220)</f>
        <v>24.7</v>
      </c>
      <c r="L221" s="81">
        <v>17.100000000000001</v>
      </c>
      <c r="M221" s="80"/>
      <c r="N221" s="81">
        <v>22</v>
      </c>
    </row>
    <row r="222" spans="3:14" ht="12" customHeight="1">
      <c r="C222" s="50"/>
      <c r="M222" s="80"/>
      <c r="N222" s="80"/>
    </row>
    <row r="223" spans="3:14" ht="12" customHeight="1" thickBot="1">
      <c r="C223" s="116" t="s">
        <v>256</v>
      </c>
      <c r="D223" s="91"/>
      <c r="E223" s="91"/>
      <c r="F223" s="91"/>
      <c r="G223" s="91"/>
      <c r="H223" s="10"/>
      <c r="I223" s="10"/>
      <c r="J223" s="50"/>
      <c r="K223" s="91"/>
      <c r="L223" s="91"/>
      <c r="M223" s="45"/>
      <c r="N223" s="45"/>
    </row>
    <row r="224" spans="3:14" ht="12" customHeight="1">
      <c r="C224" s="93"/>
      <c r="D224" s="93"/>
      <c r="E224" s="93"/>
      <c r="F224" s="93"/>
      <c r="G224" s="93"/>
      <c r="J224" s="156"/>
      <c r="K224" s="279" t="s">
        <v>275</v>
      </c>
      <c r="L224" s="279"/>
      <c r="M224" s="199"/>
      <c r="N224" s="199" t="s">
        <v>57</v>
      </c>
    </row>
    <row r="225" spans="2:14" ht="12" customHeight="1">
      <c r="C225" s="94" t="s">
        <v>58</v>
      </c>
      <c r="D225" s="94"/>
      <c r="E225" s="94"/>
      <c r="F225" s="94"/>
      <c r="G225" s="94"/>
      <c r="H225" s="85"/>
      <c r="I225" s="85"/>
      <c r="J225" s="4"/>
      <c r="K225" s="54">
        <v>2023</v>
      </c>
      <c r="L225" s="56">
        <v>2022</v>
      </c>
      <c r="M225" s="4"/>
      <c r="N225" s="49">
        <v>2022</v>
      </c>
    </row>
    <row r="226" spans="2:14" ht="12" customHeight="1">
      <c r="C226" s="50" t="s">
        <v>257</v>
      </c>
      <c r="D226" s="50"/>
      <c r="E226" s="50"/>
      <c r="F226" s="50"/>
      <c r="G226" s="50"/>
      <c r="J226" s="4"/>
      <c r="K226" s="136">
        <f>-K207</f>
        <v>-794.8</v>
      </c>
      <c r="L226" s="136">
        <v>-1179.0999999999999</v>
      </c>
      <c r="M226" s="136"/>
      <c r="N226" s="136">
        <v>-1051.3</v>
      </c>
    </row>
    <row r="227" spans="2:14" ht="12" customHeight="1">
      <c r="C227" s="50" t="s">
        <v>79</v>
      </c>
      <c r="D227" s="50"/>
      <c r="E227" s="50"/>
      <c r="F227" s="50"/>
      <c r="G227" s="50"/>
      <c r="J227" s="4"/>
      <c r="K227" s="136">
        <v>137.1</v>
      </c>
      <c r="L227" s="136">
        <v>219.8</v>
      </c>
      <c r="M227" s="136"/>
      <c r="N227" s="136">
        <v>363.8</v>
      </c>
    </row>
    <row r="228" spans="2:14" ht="12" customHeight="1">
      <c r="C228" s="50" t="s">
        <v>258</v>
      </c>
      <c r="D228" s="50"/>
      <c r="E228" s="50"/>
      <c r="F228" s="50"/>
      <c r="G228" s="50"/>
      <c r="J228" s="4"/>
      <c r="K228" s="136">
        <v>65.400000000000006</v>
      </c>
      <c r="L228" s="136">
        <v>72.099999999999994</v>
      </c>
      <c r="M228" s="136"/>
      <c r="N228" s="136">
        <v>70.8</v>
      </c>
    </row>
    <row r="229" spans="2:14" ht="12" customHeight="1">
      <c r="C229" s="53" t="s">
        <v>259</v>
      </c>
      <c r="D229" s="53"/>
      <c r="E229" s="53"/>
      <c r="F229" s="53"/>
      <c r="G229" s="53"/>
      <c r="H229" s="7"/>
      <c r="I229" s="7"/>
      <c r="J229" s="4"/>
      <c r="K229" s="135">
        <f>SUM(K226:K228)</f>
        <v>-592.29999999999995</v>
      </c>
      <c r="L229" s="135">
        <v>-887.19999999999993</v>
      </c>
      <c r="M229" s="137"/>
      <c r="N229" s="135">
        <v>-616.70000000000005</v>
      </c>
    </row>
    <row r="230" spans="2:14" ht="12" customHeight="1">
      <c r="C230" s="59"/>
      <c r="D230" s="59"/>
      <c r="E230" s="59"/>
      <c r="F230" s="59"/>
      <c r="G230" s="59"/>
      <c r="J230" s="4"/>
      <c r="K230" s="136"/>
      <c r="L230" s="136"/>
      <c r="M230" s="136"/>
      <c r="N230" s="136"/>
    </row>
    <row r="231" spans="2:14" ht="12" customHeight="1">
      <c r="C231" s="50" t="s">
        <v>260</v>
      </c>
      <c r="D231" s="50"/>
      <c r="E231" s="50"/>
      <c r="F231" s="50"/>
      <c r="G231" s="50"/>
      <c r="J231" s="4"/>
      <c r="K231" s="136">
        <v>-26.6</v>
      </c>
      <c r="L231" s="136">
        <v>-35.5</v>
      </c>
      <c r="M231" s="136"/>
      <c r="N231" s="136">
        <v>-32.9</v>
      </c>
    </row>
    <row r="232" spans="2:14" ht="12" customHeight="1">
      <c r="C232" s="50" t="s">
        <v>261</v>
      </c>
      <c r="D232" s="50"/>
      <c r="E232" s="50"/>
      <c r="F232" s="50"/>
      <c r="G232" s="50"/>
      <c r="J232" s="4"/>
      <c r="K232" s="136">
        <v>-55.4</v>
      </c>
      <c r="L232" s="136">
        <v>-63.1</v>
      </c>
      <c r="M232" s="136"/>
      <c r="N232" s="136">
        <v>-54.3</v>
      </c>
    </row>
    <row r="233" spans="2:14" ht="12" customHeight="1">
      <c r="C233" s="53" t="s">
        <v>262</v>
      </c>
      <c r="D233" s="97"/>
      <c r="E233" s="97"/>
      <c r="F233" s="97"/>
      <c r="G233" s="97"/>
      <c r="H233" s="7"/>
      <c r="I233" s="7"/>
      <c r="J233" s="4"/>
      <c r="K233" s="134">
        <f>SUM(K229:K232)</f>
        <v>-674.3</v>
      </c>
      <c r="L233" s="134">
        <v>-985.8</v>
      </c>
      <c r="M233" s="48"/>
      <c r="N233" s="134">
        <v>-703.9</v>
      </c>
    </row>
    <row r="234" spans="2:14" ht="12" customHeight="1">
      <c r="C234" s="117"/>
      <c r="D234" s="50"/>
      <c r="E234" s="50"/>
      <c r="F234" s="50"/>
      <c r="G234" s="50"/>
      <c r="H234" s="95"/>
      <c r="I234" s="96"/>
      <c r="J234" s="4"/>
      <c r="K234" s="95"/>
      <c r="L234" s="96"/>
      <c r="M234" s="4"/>
    </row>
    <row r="235" spans="2:14" ht="12" customHeight="1">
      <c r="D235" s="50"/>
      <c r="E235" s="50"/>
      <c r="F235" s="50"/>
      <c r="G235" s="50"/>
      <c r="H235" s="95"/>
      <c r="I235" s="96"/>
      <c r="K235" s="95"/>
      <c r="L235" s="96"/>
    </row>
    <row r="236" spans="2:14" ht="12" customHeight="1">
      <c r="H236" s="80"/>
      <c r="I236" s="96"/>
      <c r="K236" s="80"/>
      <c r="L236" s="80"/>
    </row>
    <row r="237" spans="2:14" ht="12" customHeight="1">
      <c r="H237" s="80"/>
      <c r="I237" s="96"/>
      <c r="K237" s="80"/>
      <c r="L237" s="80"/>
    </row>
    <row r="238" spans="2:14" ht="12" customHeight="1">
      <c r="B238" s="155" t="s">
        <v>263</v>
      </c>
      <c r="C238" s="59"/>
      <c r="H238" s="80"/>
      <c r="I238" s="96"/>
      <c r="K238" s="80"/>
      <c r="L238" s="80"/>
    </row>
    <row r="239" spans="2:14" ht="12" customHeight="1">
      <c r="H239" s="80"/>
      <c r="I239" s="96"/>
      <c r="K239" s="80"/>
      <c r="L239" s="80"/>
    </row>
    <row r="240" spans="2:14" ht="12" customHeight="1" thickBot="1">
      <c r="C240" s="118" t="s">
        <v>264</v>
      </c>
      <c r="D240" s="10"/>
      <c r="E240" s="10"/>
      <c r="F240" s="10"/>
      <c r="G240" s="10"/>
      <c r="M240" s="10"/>
      <c r="N240" s="10"/>
    </row>
    <row r="241" spans="2:14" ht="12" customHeight="1">
      <c r="C241" s="93"/>
      <c r="D241" s="93"/>
      <c r="E241" s="93"/>
      <c r="F241" s="93"/>
      <c r="G241" s="93"/>
      <c r="H241" s="271" t="s">
        <v>2</v>
      </c>
      <c r="I241" s="271"/>
      <c r="J241" s="271"/>
      <c r="K241" s="252" t="s">
        <v>1</v>
      </c>
      <c r="L241" s="252"/>
      <c r="M241" s="201"/>
      <c r="N241" s="202" t="s">
        <v>56</v>
      </c>
    </row>
    <row r="242" spans="2:14" ht="12" customHeight="1">
      <c r="C242" s="93"/>
      <c r="D242" s="93"/>
      <c r="E242" s="93"/>
      <c r="F242" s="93"/>
      <c r="G242" s="93"/>
      <c r="H242" s="265" t="s">
        <v>275</v>
      </c>
      <c r="I242" s="265"/>
      <c r="J242" s="265"/>
      <c r="K242" s="257" t="s">
        <v>275</v>
      </c>
      <c r="L242" s="257"/>
      <c r="M242" s="85"/>
      <c r="N242" s="49" t="s">
        <v>57</v>
      </c>
    </row>
    <row r="243" spans="2:14" ht="12" customHeight="1">
      <c r="C243" s="122"/>
      <c r="D243" s="50"/>
      <c r="E243" s="50"/>
      <c r="F243" s="50"/>
      <c r="G243" s="50"/>
      <c r="H243" s="54">
        <v>2023</v>
      </c>
      <c r="I243" s="56">
        <v>2022</v>
      </c>
      <c r="K243" s="54">
        <v>2023</v>
      </c>
      <c r="L243" s="56">
        <v>2022</v>
      </c>
      <c r="N243" s="49">
        <v>2022</v>
      </c>
    </row>
    <row r="244" spans="2:14" ht="12" customHeight="1">
      <c r="C244" s="119" t="s">
        <v>265</v>
      </c>
      <c r="H244" s="147">
        <v>-1.0232865030172894E-2</v>
      </c>
      <c r="I244" s="147">
        <v>3.9529370696841953E-2</v>
      </c>
      <c r="J244" s="140"/>
      <c r="K244" s="141">
        <v>-7.5007534335217715E-2</v>
      </c>
      <c r="L244" s="139">
        <v>-6.9655097858141238E-2</v>
      </c>
      <c r="M244" s="140"/>
      <c r="N244" s="142">
        <v>-5.5373793841661155E-2</v>
      </c>
    </row>
    <row r="245" spans="2:14" ht="12" customHeight="1">
      <c r="C245" s="120" t="s">
        <v>266</v>
      </c>
      <c r="D245" s="85"/>
      <c r="E245" s="85"/>
      <c r="F245" s="85"/>
      <c r="H245" s="148">
        <v>-1.0232865030172894E-2</v>
      </c>
      <c r="I245" s="131">
        <v>3.7032298161548273E-2</v>
      </c>
      <c r="J245" s="140"/>
      <c r="K245" s="143">
        <v>-7.5007534335217715E-2</v>
      </c>
      <c r="L245" s="131">
        <v>-6.9655097858141238E-2</v>
      </c>
      <c r="M245" s="140"/>
      <c r="N245" s="131">
        <v>-5.5373793841661155E-2</v>
      </c>
    </row>
    <row r="246" spans="2:14" ht="12" customHeight="1">
      <c r="C246" s="121" t="s">
        <v>22</v>
      </c>
      <c r="H246" s="236">
        <v>909279293</v>
      </c>
      <c r="I246" s="236">
        <v>474316768</v>
      </c>
      <c r="J246" s="235"/>
      <c r="K246" s="236">
        <v>909279293</v>
      </c>
      <c r="L246" s="236">
        <v>437705893</v>
      </c>
      <c r="M246" s="152"/>
      <c r="N246" s="236">
        <v>592416941.0136987</v>
      </c>
    </row>
    <row r="247" spans="2:14" ht="12" customHeight="1">
      <c r="C247" s="121" t="s">
        <v>23</v>
      </c>
      <c r="H247" s="236">
        <v>920837821</v>
      </c>
      <c r="I247" s="236">
        <v>506299751.31999999</v>
      </c>
      <c r="J247" s="235"/>
      <c r="K247" s="236">
        <v>921095288</v>
      </c>
      <c r="L247" s="236">
        <v>468065786.50999999</v>
      </c>
      <c r="M247" s="152"/>
      <c r="N247" s="236">
        <v>600507358.31369865</v>
      </c>
    </row>
    <row r="248" spans="2:14" ht="12" customHeight="1">
      <c r="C248" s="121"/>
      <c r="H248" s="80"/>
      <c r="I248" s="96"/>
      <c r="K248" s="80"/>
      <c r="L248" s="80"/>
    </row>
    <row r="249" spans="2:14" ht="12" customHeight="1">
      <c r="C249" s="121"/>
      <c r="H249" s="80"/>
      <c r="I249" s="96"/>
      <c r="K249" s="4"/>
      <c r="L249" s="80"/>
    </row>
    <row r="250" spans="2:14" ht="12" customHeight="1">
      <c r="H250" s="80"/>
      <c r="I250" s="96"/>
      <c r="K250" s="80"/>
      <c r="L250" s="80"/>
    </row>
    <row r="251" spans="2:14" ht="12" customHeight="1">
      <c r="H251" s="80"/>
      <c r="I251" s="180"/>
      <c r="K251" s="80"/>
      <c r="L251" s="80"/>
    </row>
    <row r="252" spans="2:14" ht="12" customHeight="1">
      <c r="B252" s="155" t="s">
        <v>267</v>
      </c>
      <c r="C252" s="123"/>
      <c r="H252" s="80"/>
      <c r="I252" s="180"/>
      <c r="K252" s="80"/>
      <c r="L252" s="80"/>
    </row>
    <row r="253" spans="2:14" ht="12" customHeight="1">
      <c r="H253" s="80"/>
      <c r="I253" s="96"/>
      <c r="K253" s="80"/>
      <c r="L253" s="80"/>
    </row>
    <row r="254" spans="2:14" ht="12" customHeight="1" thickBot="1">
      <c r="C254" s="91" t="s">
        <v>24</v>
      </c>
      <c r="D254" s="10"/>
      <c r="E254" s="10"/>
      <c r="F254" s="10"/>
      <c r="G254" s="10"/>
      <c r="M254" s="10"/>
      <c r="N254" s="10"/>
    </row>
    <row r="255" spans="2:14" ht="12" customHeight="1">
      <c r="C255" s="93"/>
      <c r="D255" s="93"/>
      <c r="E255" s="93"/>
      <c r="F255" s="93"/>
      <c r="G255" s="93"/>
      <c r="H255" s="271" t="s">
        <v>2</v>
      </c>
      <c r="I255" s="271"/>
      <c r="J255" s="271"/>
      <c r="K255" s="252" t="s">
        <v>1</v>
      </c>
      <c r="L255" s="252"/>
      <c r="N255" s="4" t="s">
        <v>56</v>
      </c>
    </row>
    <row r="256" spans="2:14" ht="12" customHeight="1">
      <c r="C256" s="93"/>
      <c r="D256" s="93"/>
      <c r="E256" s="93"/>
      <c r="F256" s="93"/>
      <c r="G256" s="93"/>
      <c r="H256" s="265" t="s">
        <v>275</v>
      </c>
      <c r="I256" s="265"/>
      <c r="J256" s="265"/>
      <c r="K256" s="257" t="s">
        <v>275</v>
      </c>
      <c r="L256" s="257"/>
      <c r="M256" s="85"/>
      <c r="N256" s="49" t="s">
        <v>57</v>
      </c>
    </row>
    <row r="257" spans="2:14" ht="12" customHeight="1">
      <c r="C257" s="70" t="s">
        <v>58</v>
      </c>
      <c r="D257" s="94"/>
      <c r="E257" s="94"/>
      <c r="F257" s="94"/>
      <c r="G257" s="50"/>
      <c r="H257" s="54">
        <v>2023</v>
      </c>
      <c r="I257" s="56">
        <v>2022</v>
      </c>
      <c r="K257" s="54">
        <v>2023</v>
      </c>
      <c r="L257" s="56">
        <v>2022</v>
      </c>
      <c r="N257" s="49">
        <v>2022</v>
      </c>
    </row>
    <row r="258" spans="2:14" ht="12" customHeight="1">
      <c r="H258" s="80"/>
      <c r="I258" s="80"/>
      <c r="J258" s="80"/>
      <c r="K258" s="80"/>
      <c r="L258" s="80"/>
      <c r="M258" s="80"/>
      <c r="N258" s="80"/>
    </row>
    <row r="259" spans="2:14" ht="12" customHeight="1">
      <c r="C259" s="50" t="s">
        <v>268</v>
      </c>
      <c r="H259" s="80">
        <v>0.7</v>
      </c>
      <c r="I259" s="80">
        <v>19.8</v>
      </c>
      <c r="J259" s="80"/>
      <c r="K259" s="80">
        <v>1.2999999999999998</v>
      </c>
      <c r="L259" s="80">
        <v>32.1</v>
      </c>
      <c r="M259" s="80"/>
      <c r="N259" s="80">
        <v>38.400000000000006</v>
      </c>
    </row>
    <row r="260" spans="2:14" ht="12" customHeight="1">
      <c r="C260" s="61" t="s">
        <v>25</v>
      </c>
      <c r="H260" s="80">
        <v>0</v>
      </c>
      <c r="I260" s="80">
        <v>0</v>
      </c>
      <c r="J260" s="80"/>
      <c r="K260" s="80">
        <v>0</v>
      </c>
      <c r="L260" s="80">
        <v>0</v>
      </c>
      <c r="M260" s="80"/>
      <c r="N260" s="80">
        <v>0</v>
      </c>
    </row>
    <row r="261" spans="2:14" ht="12" customHeight="1">
      <c r="C261" s="99" t="s">
        <v>26</v>
      </c>
      <c r="D261" s="7"/>
      <c r="E261" s="7"/>
      <c r="F261" s="7"/>
      <c r="H261" s="81">
        <f>SUM(H259:H260)</f>
        <v>0.7</v>
      </c>
      <c r="I261" s="81">
        <v>19.8</v>
      </c>
      <c r="J261" s="80"/>
      <c r="K261" s="81">
        <f>SUM(K259:K260)</f>
        <v>1.2999999999999998</v>
      </c>
      <c r="L261" s="81">
        <v>32.1</v>
      </c>
      <c r="M261" s="80"/>
      <c r="N261" s="81">
        <v>38.400000000000006</v>
      </c>
    </row>
    <row r="262" spans="2:14" ht="12" customHeight="1">
      <c r="C262" s="61" t="s">
        <v>27</v>
      </c>
      <c r="H262" s="80">
        <v>0</v>
      </c>
      <c r="I262" s="80">
        <v>0.9</v>
      </c>
      <c r="J262" s="80"/>
      <c r="K262" s="80">
        <v>-0.4</v>
      </c>
      <c r="L262" s="80">
        <v>2.8</v>
      </c>
      <c r="M262" s="80"/>
      <c r="N262" s="80">
        <v>2.6</v>
      </c>
    </row>
    <row r="263" spans="2:14" ht="12" customHeight="1">
      <c r="C263" s="117" t="s">
        <v>28</v>
      </c>
      <c r="H263" s="80">
        <v>0</v>
      </c>
      <c r="I263" s="80">
        <v>0</v>
      </c>
      <c r="J263" s="80"/>
      <c r="K263" s="80">
        <v>0</v>
      </c>
      <c r="L263" s="80">
        <v>0</v>
      </c>
      <c r="M263" s="80"/>
      <c r="N263" s="80">
        <v>0</v>
      </c>
    </row>
    <row r="264" spans="2:14" ht="12" customHeight="1">
      <c r="C264" s="99" t="s">
        <v>29</v>
      </c>
      <c r="D264" s="7"/>
      <c r="E264" s="7"/>
      <c r="F264" s="7"/>
      <c r="H264" s="81">
        <f>SUM(H262:H263)</f>
        <v>0</v>
      </c>
      <c r="I264" s="81">
        <v>0.9</v>
      </c>
      <c r="J264" s="80"/>
      <c r="K264" s="81">
        <f>SUM(K262:K263)</f>
        <v>-0.4</v>
      </c>
      <c r="L264" s="81">
        <v>2.8</v>
      </c>
      <c r="M264" s="80"/>
      <c r="N264" s="81">
        <v>2.6</v>
      </c>
    </row>
    <row r="265" spans="2:14" ht="12" customHeight="1">
      <c r="C265" s="61"/>
      <c r="H265" s="80"/>
      <c r="I265" s="80"/>
      <c r="J265" s="80"/>
      <c r="K265" s="80"/>
      <c r="L265" s="80"/>
      <c r="M265" s="80"/>
      <c r="N265" s="80"/>
    </row>
    <row r="266" spans="2:14" ht="12" customHeight="1">
      <c r="H266" s="80"/>
      <c r="I266" s="80"/>
      <c r="J266" s="80"/>
      <c r="K266" s="80"/>
      <c r="L266" s="80"/>
      <c r="M266" s="80"/>
      <c r="N266" s="80"/>
    </row>
    <row r="267" spans="2:14" ht="12" customHeight="1">
      <c r="H267" s="80"/>
      <c r="I267" s="80"/>
      <c r="J267" s="80"/>
      <c r="K267" s="80"/>
      <c r="L267" s="80"/>
      <c r="M267" s="80"/>
      <c r="N267" s="80"/>
    </row>
    <row r="268" spans="2:14" ht="12" customHeight="1">
      <c r="B268" s="215" t="s">
        <v>269</v>
      </c>
      <c r="C268" s="123"/>
      <c r="H268" s="80"/>
      <c r="I268" s="80"/>
      <c r="J268" s="80"/>
      <c r="K268" s="80"/>
      <c r="L268" s="80"/>
      <c r="M268" s="80"/>
      <c r="N268" s="80"/>
    </row>
    <row r="269" spans="2:14" ht="12" customHeight="1">
      <c r="H269" s="80"/>
      <c r="I269" s="80"/>
      <c r="J269" s="80"/>
      <c r="K269" s="80"/>
      <c r="L269" s="80"/>
      <c r="M269" s="80"/>
      <c r="N269" s="80"/>
    </row>
    <row r="270" spans="2:14" ht="12" customHeight="1" collapsed="1">
      <c r="C270" s="59"/>
      <c r="H270" s="80"/>
      <c r="I270" s="80"/>
      <c r="J270" s="80"/>
      <c r="K270" s="80"/>
      <c r="L270" s="80"/>
      <c r="M270" s="80"/>
      <c r="N270" s="80"/>
    </row>
    <row r="271" spans="2:14" ht="12" customHeight="1" thickBot="1">
      <c r="C271" s="91" t="s">
        <v>166</v>
      </c>
      <c r="D271" s="10"/>
      <c r="E271" s="10"/>
      <c r="F271" s="10"/>
      <c r="G271" s="10"/>
      <c r="M271" s="10"/>
      <c r="N271" s="10"/>
    </row>
    <row r="272" spans="2:14" ht="12" customHeight="1">
      <c r="C272" s="93"/>
      <c r="D272" s="93"/>
      <c r="E272" s="93"/>
      <c r="F272" s="93"/>
      <c r="G272" s="93"/>
      <c r="H272" s="271" t="s">
        <v>2</v>
      </c>
      <c r="I272" s="271"/>
      <c r="J272" s="271"/>
      <c r="K272" s="252" t="s">
        <v>1</v>
      </c>
      <c r="L272" s="252"/>
      <c r="N272" s="4" t="s">
        <v>56</v>
      </c>
    </row>
    <row r="273" spans="3:14" ht="12.75" customHeight="1">
      <c r="D273" s="93"/>
      <c r="E273" s="93"/>
      <c r="F273" s="93"/>
      <c r="G273" s="93"/>
      <c r="H273" s="265" t="s">
        <v>275</v>
      </c>
      <c r="I273" s="265"/>
      <c r="J273" s="265"/>
      <c r="K273" s="257" t="s">
        <v>275</v>
      </c>
      <c r="L273" s="257"/>
      <c r="M273" s="85"/>
      <c r="N273" s="49" t="s">
        <v>57</v>
      </c>
    </row>
    <row r="274" spans="3:14" ht="12.75" customHeight="1">
      <c r="C274" s="70" t="s">
        <v>58</v>
      </c>
      <c r="D274" s="94"/>
      <c r="E274" s="94"/>
      <c r="F274" s="94"/>
      <c r="G274" s="50"/>
      <c r="H274" s="54">
        <v>2023</v>
      </c>
      <c r="I274" s="56">
        <v>2022</v>
      </c>
      <c r="K274" s="54">
        <v>2023</v>
      </c>
      <c r="L274" s="56">
        <v>2022</v>
      </c>
      <c r="N274" s="49">
        <v>2022</v>
      </c>
    </row>
    <row r="275" spans="3:14" ht="12.75" customHeight="1">
      <c r="C275" s="59" t="s">
        <v>272</v>
      </c>
      <c r="D275" s="1"/>
      <c r="E275" s="1"/>
      <c r="F275" s="1"/>
      <c r="G275" s="1"/>
      <c r="H275" s="78">
        <v>18.895467719999971</v>
      </c>
      <c r="I275" s="78">
        <v>60.749443349999979</v>
      </c>
      <c r="J275" s="78"/>
      <c r="K275" s="78">
        <v>2.6972022100000004</v>
      </c>
      <c r="L275" s="78">
        <v>37.211553189999904</v>
      </c>
      <c r="M275" s="78"/>
      <c r="N275" s="78">
        <v>105.99562643999991</v>
      </c>
    </row>
    <row r="276" spans="3:14" ht="12.75" customHeight="1">
      <c r="C276" s="50" t="s">
        <v>38</v>
      </c>
      <c r="H276" s="80">
        <v>-9.546771999999995E-2</v>
      </c>
      <c r="I276" s="80">
        <v>-2.5494433499999998</v>
      </c>
      <c r="J276" s="80"/>
      <c r="K276" s="80">
        <v>-9.7202209999999956E-2</v>
      </c>
      <c r="L276" s="80">
        <v>0.48844681000000012</v>
      </c>
      <c r="M276" s="80"/>
      <c r="N276" s="80">
        <v>-5.6956264399999998</v>
      </c>
    </row>
    <row r="277" spans="3:14" ht="12.75" customHeight="1">
      <c r="C277" s="50" t="s">
        <v>37</v>
      </c>
      <c r="H277" s="80">
        <v>0</v>
      </c>
      <c r="I277" s="80">
        <v>0</v>
      </c>
      <c r="J277" s="80"/>
      <c r="K277" s="80">
        <v>0</v>
      </c>
      <c r="L277" s="80">
        <v>0</v>
      </c>
      <c r="M277" s="80"/>
      <c r="N277" s="80">
        <v>11.5</v>
      </c>
    </row>
    <row r="278" spans="3:14" ht="12.75" customHeight="1">
      <c r="C278" s="50" t="s">
        <v>271</v>
      </c>
      <c r="H278" s="80">
        <v>6.3</v>
      </c>
      <c r="I278" s="80">
        <v>-0.4</v>
      </c>
      <c r="J278" s="80"/>
      <c r="K278" s="80">
        <v>6.3</v>
      </c>
      <c r="L278" s="80">
        <v>-0.4</v>
      </c>
      <c r="M278" s="80"/>
      <c r="N278" s="80">
        <v>5.3</v>
      </c>
    </row>
    <row r="279" spans="3:14" ht="12.75" customHeight="1">
      <c r="C279" s="53" t="s">
        <v>166</v>
      </c>
      <c r="D279" s="9"/>
      <c r="E279" s="9"/>
      <c r="F279" s="9"/>
      <c r="H279" s="81">
        <f>SUM(H275:H278)</f>
        <v>25.099999999999973</v>
      </c>
      <c r="I279" s="81">
        <f>SUM(I275:I278)</f>
        <v>57.799999999999983</v>
      </c>
      <c r="J279" s="80"/>
      <c r="K279" s="81">
        <f>SUM(K275:K278)</f>
        <v>8.9</v>
      </c>
      <c r="L279" s="81">
        <f>SUM(L275:L278)</f>
        <v>37.299999999999905</v>
      </c>
      <c r="M279" s="80"/>
      <c r="N279" s="81">
        <f>SUM(N275:N278)</f>
        <v>117.09999999999991</v>
      </c>
    </row>
    <row r="280" spans="3:14" ht="12.75" customHeight="1">
      <c r="H280" s="80"/>
      <c r="I280" s="80"/>
      <c r="J280" s="80"/>
      <c r="K280" s="80"/>
      <c r="L280" s="80"/>
      <c r="M280" s="80"/>
      <c r="N280" s="80"/>
    </row>
    <row r="281" spans="3:14" ht="12.75" customHeight="1"/>
    <row r="282" spans="3:14" ht="12" customHeight="1" thickBot="1">
      <c r="C282" s="91" t="s">
        <v>163</v>
      </c>
      <c r="D282" s="10"/>
      <c r="E282" s="10"/>
      <c r="F282" s="10"/>
      <c r="G282" s="10"/>
      <c r="M282" s="10"/>
      <c r="N282" s="10"/>
    </row>
    <row r="283" spans="3:14" ht="12" customHeight="1">
      <c r="C283" s="93"/>
      <c r="D283" s="93"/>
      <c r="E283" s="93"/>
      <c r="F283" s="93"/>
      <c r="G283" s="93"/>
      <c r="H283" s="271" t="s">
        <v>2</v>
      </c>
      <c r="I283" s="271"/>
      <c r="J283" s="271"/>
      <c r="K283" s="252" t="s">
        <v>1</v>
      </c>
      <c r="L283" s="252"/>
      <c r="N283" s="4" t="s">
        <v>56</v>
      </c>
    </row>
    <row r="284" spans="3:14" ht="12" customHeight="1">
      <c r="C284" s="93"/>
      <c r="D284" s="93"/>
      <c r="E284" s="93"/>
      <c r="F284" s="93"/>
      <c r="G284" s="93"/>
      <c r="H284" s="265" t="s">
        <v>275</v>
      </c>
      <c r="I284" s="265"/>
      <c r="J284" s="265"/>
      <c r="K284" s="257" t="s">
        <v>275</v>
      </c>
      <c r="L284" s="257"/>
      <c r="M284" s="85"/>
      <c r="N284" s="49" t="s">
        <v>57</v>
      </c>
    </row>
    <row r="285" spans="3:14" ht="12" customHeight="1">
      <c r="C285" s="70" t="s">
        <v>58</v>
      </c>
      <c r="D285" s="94"/>
      <c r="E285" s="94"/>
      <c r="F285" s="94"/>
      <c r="G285" s="50"/>
      <c r="H285" s="54">
        <v>2023</v>
      </c>
      <c r="I285" s="56">
        <v>2022</v>
      </c>
      <c r="K285" s="54">
        <v>2023</v>
      </c>
      <c r="L285" s="56">
        <v>2022</v>
      </c>
      <c r="N285" s="49">
        <v>2022</v>
      </c>
    </row>
    <row r="286" spans="3:14" ht="12" customHeight="1">
      <c r="C286" s="59" t="s">
        <v>272</v>
      </c>
      <c r="D286" s="50"/>
      <c r="E286" s="50"/>
      <c r="F286" s="50"/>
      <c r="G286" s="50"/>
      <c r="H286" s="78">
        <v>18.895467719999971</v>
      </c>
      <c r="I286" s="78">
        <v>60.749443349999979</v>
      </c>
      <c r="J286" s="78"/>
      <c r="K286" s="78">
        <v>2.6972022100000004</v>
      </c>
      <c r="L286" s="78">
        <v>37.211553189999904</v>
      </c>
      <c r="M286" s="78"/>
      <c r="N286" s="78">
        <v>105.99562643999991</v>
      </c>
    </row>
    <row r="287" spans="3:14" ht="12" customHeight="1">
      <c r="C287" s="50" t="s">
        <v>273</v>
      </c>
      <c r="H287" s="80">
        <v>30.399999999999977</v>
      </c>
      <c r="I287" s="80">
        <v>-63.899999999999977</v>
      </c>
      <c r="J287" s="80"/>
      <c r="K287" s="80">
        <v>59.399999999999977</v>
      </c>
      <c r="L287" s="80">
        <v>-59.900000000000034</v>
      </c>
      <c r="M287" s="78"/>
      <c r="N287" s="80">
        <v>-7.8999999999999773</v>
      </c>
    </row>
    <row r="288" spans="3:14" ht="12" customHeight="1">
      <c r="C288" s="50" t="s">
        <v>38</v>
      </c>
      <c r="H288" s="80">
        <v>-9.546771999999995E-2</v>
      </c>
      <c r="I288" s="80">
        <v>-2.5494433499999998</v>
      </c>
      <c r="J288" s="80"/>
      <c r="K288" s="80">
        <v>-9.7202209999999956E-2</v>
      </c>
      <c r="L288" s="80">
        <v>0.48844681000000023</v>
      </c>
      <c r="M288" s="80"/>
      <c r="N288" s="80">
        <v>-5.7057066000000001</v>
      </c>
    </row>
    <row r="289" spans="3:14" ht="12" customHeight="1">
      <c r="C289" s="50" t="s">
        <v>61</v>
      </c>
      <c r="H289" s="80">
        <v>42.6</v>
      </c>
      <c r="I289" s="80">
        <v>114.3</v>
      </c>
      <c r="J289" s="80"/>
      <c r="K289" s="80">
        <v>80.5</v>
      </c>
      <c r="L289" s="80">
        <v>158.4</v>
      </c>
      <c r="M289" s="80"/>
      <c r="N289" s="80">
        <v>253.1</v>
      </c>
    </row>
    <row r="290" spans="3:14" ht="12" customHeight="1">
      <c r="C290" s="50" t="s">
        <v>270</v>
      </c>
      <c r="H290" s="80">
        <v>15</v>
      </c>
      <c r="I290" s="80">
        <v>21.2</v>
      </c>
      <c r="J290" s="80"/>
      <c r="K290" s="80">
        <v>35.700000000000003</v>
      </c>
      <c r="L290" s="80">
        <v>49.5</v>
      </c>
      <c r="M290" s="80"/>
      <c r="N290" s="80">
        <v>95.9</v>
      </c>
    </row>
    <row r="291" spans="3:14" ht="12" customHeight="1">
      <c r="C291" s="50" t="s">
        <v>271</v>
      </c>
      <c r="H291" s="80">
        <v>6.3</v>
      </c>
      <c r="I291" s="80">
        <v>-0.4</v>
      </c>
      <c r="J291" s="80"/>
      <c r="K291" s="80">
        <v>6.3</v>
      </c>
      <c r="L291" s="80">
        <v>-0.4</v>
      </c>
      <c r="M291" s="80"/>
      <c r="N291" s="80">
        <v>5.3</v>
      </c>
    </row>
    <row r="292" spans="3:14" ht="12" customHeight="1">
      <c r="C292" s="185" t="s">
        <v>163</v>
      </c>
      <c r="D292" s="9"/>
      <c r="E292" s="9"/>
      <c r="F292" s="9"/>
      <c r="H292" s="81">
        <f>SUM(H286:H291)</f>
        <v>113.09999999999995</v>
      </c>
      <c r="I292" s="81">
        <f>SUM(I286:I291)</f>
        <v>129.39999999999998</v>
      </c>
      <c r="J292" s="80"/>
      <c r="K292" s="81">
        <f>SUM(K286:K291)</f>
        <v>184.5</v>
      </c>
      <c r="L292" s="81">
        <f>SUM(L286:L291)</f>
        <v>185.29999999999987</v>
      </c>
      <c r="M292" s="80"/>
      <c r="N292" s="81">
        <f>SUM(N286:N291)</f>
        <v>446.68991983999996</v>
      </c>
    </row>
    <row r="293" spans="3:14" ht="12.75" customHeight="1">
      <c r="C293" s="50"/>
      <c r="H293" s="80"/>
      <c r="I293" s="80"/>
      <c r="J293" s="80"/>
      <c r="K293" s="80"/>
      <c r="L293" s="80"/>
      <c r="M293" s="80"/>
      <c r="N293" s="80"/>
    </row>
    <row r="294" spans="3:14" ht="12.75" customHeight="1"/>
    <row r="295" spans="3:14" ht="12.75" customHeight="1" thickBot="1">
      <c r="C295" s="91" t="s">
        <v>164</v>
      </c>
      <c r="D295" s="10"/>
      <c r="E295" s="10"/>
      <c r="F295" s="10"/>
      <c r="G295" s="10"/>
      <c r="M295" s="10"/>
      <c r="N295" s="10"/>
    </row>
    <row r="296" spans="3:14" ht="12.75" customHeight="1">
      <c r="C296" s="93"/>
      <c r="D296" s="93"/>
      <c r="E296" s="93"/>
      <c r="F296" s="93"/>
      <c r="G296" s="93"/>
      <c r="H296" s="271" t="s">
        <v>2</v>
      </c>
      <c r="I296" s="271"/>
      <c r="J296" s="271"/>
      <c r="K296" s="252" t="s">
        <v>1</v>
      </c>
      <c r="L296" s="252"/>
      <c r="N296" s="4" t="s">
        <v>56</v>
      </c>
    </row>
    <row r="297" spans="3:14" ht="12.75" customHeight="1">
      <c r="C297" s="93"/>
      <c r="D297" s="93"/>
      <c r="E297" s="93"/>
      <c r="F297" s="93"/>
      <c r="G297" s="93"/>
      <c r="H297" s="265" t="s">
        <v>275</v>
      </c>
      <c r="I297" s="265"/>
      <c r="J297" s="265"/>
      <c r="K297" s="257" t="s">
        <v>275</v>
      </c>
      <c r="L297" s="257"/>
      <c r="M297" s="85"/>
      <c r="N297" s="49" t="s">
        <v>57</v>
      </c>
    </row>
    <row r="298" spans="3:14" ht="12.75" customHeight="1">
      <c r="C298" s="70" t="s">
        <v>58</v>
      </c>
      <c r="D298" s="94"/>
      <c r="E298" s="94"/>
      <c r="F298" s="94"/>
      <c r="G298" s="50"/>
      <c r="H298" s="54">
        <v>2023</v>
      </c>
      <c r="I298" s="56">
        <v>2022</v>
      </c>
      <c r="K298" s="54">
        <v>2023</v>
      </c>
      <c r="L298" s="56">
        <v>2022</v>
      </c>
      <c r="N298" s="49">
        <v>2022</v>
      </c>
    </row>
    <row r="299" spans="3:14" ht="12.75" customHeight="1">
      <c r="C299" s="59" t="s">
        <v>272</v>
      </c>
      <c r="D299" s="50"/>
      <c r="E299" s="50"/>
      <c r="F299" s="50"/>
      <c r="G299" s="50"/>
      <c r="H299" s="78">
        <v>18.895467719999971</v>
      </c>
      <c r="I299" s="78">
        <v>60.749443349999979</v>
      </c>
      <c r="J299" s="78"/>
      <c r="K299" s="78">
        <v>2.6972022100000004</v>
      </c>
      <c r="L299" s="78">
        <v>37.211553189999904</v>
      </c>
      <c r="M299" s="78"/>
      <c r="N299" s="78">
        <v>105.99562643999991</v>
      </c>
    </row>
    <row r="300" spans="3:14" ht="12.75" customHeight="1">
      <c r="C300" s="50" t="s">
        <v>273</v>
      </c>
      <c r="H300" s="80">
        <v>30.399999999999977</v>
      </c>
      <c r="I300" s="80">
        <v>-63.899999999999977</v>
      </c>
      <c r="J300" s="80"/>
      <c r="K300" s="80">
        <v>59.399999999999977</v>
      </c>
      <c r="L300" s="80">
        <v>-59.900000000000034</v>
      </c>
      <c r="M300" s="78"/>
      <c r="N300" s="80">
        <v>-7.8999999999999773</v>
      </c>
    </row>
    <row r="301" spans="3:14" ht="12.75" customHeight="1">
      <c r="C301" s="50" t="s">
        <v>38</v>
      </c>
      <c r="H301" s="80">
        <v>-9.546771999999995E-2</v>
      </c>
      <c r="I301" s="80">
        <v>-2.5494433499999998</v>
      </c>
      <c r="J301" s="80"/>
      <c r="K301" s="80">
        <v>-9.7202209999999956E-2</v>
      </c>
      <c r="L301" s="80">
        <v>0.38844681000000025</v>
      </c>
      <c r="M301" s="80"/>
      <c r="N301" s="80">
        <v>-5.7057066000000001</v>
      </c>
    </row>
    <row r="302" spans="3:14" ht="12.75" customHeight="1">
      <c r="C302" s="50" t="s">
        <v>274</v>
      </c>
      <c r="H302" s="80">
        <v>-32.300000000000004</v>
      </c>
      <c r="I302" s="80">
        <v>56.199999999999996</v>
      </c>
      <c r="J302" s="80"/>
      <c r="K302" s="80">
        <v>-65</v>
      </c>
      <c r="L302" s="80">
        <v>41.3</v>
      </c>
      <c r="M302" s="80"/>
      <c r="N302" s="80">
        <v>-0.40000000000000568</v>
      </c>
    </row>
    <row r="303" spans="3:14" ht="12.75" customHeight="1">
      <c r="C303" s="50" t="s">
        <v>37</v>
      </c>
      <c r="H303" s="80">
        <v>0</v>
      </c>
      <c r="I303" s="80">
        <v>0</v>
      </c>
      <c r="J303" s="80"/>
      <c r="K303" s="80">
        <v>0</v>
      </c>
      <c r="L303" s="80">
        <v>0</v>
      </c>
      <c r="M303" s="80"/>
      <c r="N303" s="80">
        <v>11.5</v>
      </c>
    </row>
    <row r="304" spans="3:14" ht="12.75" customHeight="1">
      <c r="C304" s="50" t="s">
        <v>271</v>
      </c>
      <c r="H304" s="80">
        <v>6.3</v>
      </c>
      <c r="I304" s="80">
        <v>-0.4</v>
      </c>
      <c r="J304" s="80"/>
      <c r="K304" s="80">
        <v>6.3</v>
      </c>
      <c r="L304" s="80">
        <v>-0.4</v>
      </c>
      <c r="M304" s="80"/>
      <c r="N304" s="80">
        <v>5.3</v>
      </c>
    </row>
    <row r="305" spans="3:14" ht="12.75" customHeight="1">
      <c r="C305" s="185" t="s">
        <v>164</v>
      </c>
      <c r="D305" s="9"/>
      <c r="E305" s="9"/>
      <c r="F305" s="9"/>
      <c r="H305" s="81">
        <f>SUM(H299:H304)</f>
        <v>23.199999999999942</v>
      </c>
      <c r="I305" s="81">
        <f>SUM(I299:I304)</f>
        <v>50.1</v>
      </c>
      <c r="J305" s="80"/>
      <c r="K305" s="81">
        <f>SUM(K299:K304)</f>
        <v>3.2999999999999785</v>
      </c>
      <c r="L305" s="81">
        <f>SUM(L299:L304)</f>
        <v>18.59999999999987</v>
      </c>
      <c r="M305" s="80"/>
      <c r="N305" s="81">
        <f>SUM(N299:N304)</f>
        <v>108.78991983999992</v>
      </c>
    </row>
    <row r="306" spans="3:14" ht="12.75" customHeight="1">
      <c r="I306" s="159"/>
    </row>
    <row r="307" spans="3:14" ht="12.75" customHeight="1">
      <c r="I307" s="159"/>
    </row>
    <row r="308" spans="3:14" ht="12.75" customHeight="1"/>
  </sheetData>
  <mergeCells count="71">
    <mergeCell ref="K174:L174"/>
    <mergeCell ref="C190:N190"/>
    <mergeCell ref="K65:L65"/>
    <mergeCell ref="K272:L272"/>
    <mergeCell ref="K132:L132"/>
    <mergeCell ref="K142:L142"/>
    <mergeCell ref="K255:L255"/>
    <mergeCell ref="K143:L143"/>
    <mergeCell ref="K159:L159"/>
    <mergeCell ref="K242:L242"/>
    <mergeCell ref="K224:L224"/>
    <mergeCell ref="K197:L197"/>
    <mergeCell ref="K217:L217"/>
    <mergeCell ref="H65:J65"/>
    <mergeCell ref="H255:J255"/>
    <mergeCell ref="K297:L297"/>
    <mergeCell ref="K296:L296"/>
    <mergeCell ref="K241:L241"/>
    <mergeCell ref="K284:L284"/>
    <mergeCell ref="K256:L256"/>
    <mergeCell ref="K283:L283"/>
    <mergeCell ref="K273:L273"/>
    <mergeCell ref="H242:J242"/>
    <mergeCell ref="H296:J296"/>
    <mergeCell ref="H283:J283"/>
    <mergeCell ref="H273:J273"/>
    <mergeCell ref="H256:J256"/>
    <mergeCell ref="H272:J272"/>
    <mergeCell ref="H297:J297"/>
    <mergeCell ref="K131:L131"/>
    <mergeCell ref="H174:I174"/>
    <mergeCell ref="H241:J241"/>
    <mergeCell ref="H9:J9"/>
    <mergeCell ref="K9:L9"/>
    <mergeCell ref="H26:J26"/>
    <mergeCell ref="K26:L26"/>
    <mergeCell ref="H77:J77"/>
    <mergeCell ref="K77:L77"/>
    <mergeCell ref="H76:J76"/>
    <mergeCell ref="K76:L76"/>
    <mergeCell ref="K64:L64"/>
    <mergeCell ref="H64:J64"/>
    <mergeCell ref="H10:J10"/>
    <mergeCell ref="K10:L10"/>
    <mergeCell ref="C71:N71"/>
    <mergeCell ref="H27:J27"/>
    <mergeCell ref="K27:L27"/>
    <mergeCell ref="H46:J46"/>
    <mergeCell ref="H284:J284"/>
    <mergeCell ref="K46:L46"/>
    <mergeCell ref="K45:L45"/>
    <mergeCell ref="H45:J45"/>
    <mergeCell ref="C189:N189"/>
    <mergeCell ref="K105:L105"/>
    <mergeCell ref="H86:J86"/>
    <mergeCell ref="K86:L86"/>
    <mergeCell ref="K87:L87"/>
    <mergeCell ref="H87:J87"/>
    <mergeCell ref="H105:J105"/>
    <mergeCell ref="H117:J117"/>
    <mergeCell ref="K117:L117"/>
    <mergeCell ref="H106:J106"/>
    <mergeCell ref="K106:L106"/>
    <mergeCell ref="H131:J131"/>
    <mergeCell ref="K173:L173"/>
    <mergeCell ref="H132:J132"/>
    <mergeCell ref="H142:J142"/>
    <mergeCell ref="H143:J143"/>
    <mergeCell ref="H173:J173"/>
    <mergeCell ref="K118:L118"/>
    <mergeCell ref="H118:J118"/>
  </mergeCells>
  <pageMargins left="0.7" right="0.7" top="0.75" bottom="0.75" header="0.3" footer="0.3"/>
  <pageSetup paperSize="9" orientation="portrait" r:id="rId1"/>
  <ignoredErrors>
    <ignoredError sqref="I279:N279 H32:N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IS and OCI</vt:lpstr>
      <vt:lpstr>BS</vt:lpstr>
      <vt:lpstr>Equity</vt:lpstr>
      <vt:lpstr>CF</vt:lpstr>
      <vt:lpstr>Key tables</vt:lpstr>
      <vt:lpstr>Note 1 - Segment reporting</vt:lpstr>
      <vt:lpstr>Note 2 - Revenues</vt:lpstr>
      <vt:lpstr>Notes 3 -&gt;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2023-07-13T14:30:32Z</dcterms:created>
  <dcterms:modified xsi:type="dcterms:W3CDTF">2023-07-19T07:15:07Z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