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5" i="1" l="1"/>
  <c r="D275" i="1"/>
  <c r="F272" i="1"/>
  <c r="D272" i="1"/>
  <c r="H266" i="1"/>
  <c r="F266" i="1"/>
  <c r="D266" i="1"/>
  <c r="H262" i="1"/>
  <c r="F262" i="1"/>
  <c r="D262" i="1"/>
  <c r="L254" i="1"/>
  <c r="J254" i="1"/>
  <c r="H254" i="1"/>
  <c r="F254" i="1"/>
  <c r="D254" i="1"/>
  <c r="H243" i="1"/>
  <c r="H249" i="1" s="1"/>
  <c r="L243" i="1"/>
  <c r="J243" i="1"/>
  <c r="F243" i="1"/>
  <c r="D243" i="1"/>
  <c r="L239" i="1"/>
  <c r="J239" i="1"/>
  <c r="H239" i="1"/>
  <c r="F239" i="1"/>
  <c r="D239" i="1"/>
  <c r="H232" i="1"/>
  <c r="F232" i="1"/>
  <c r="D232" i="1"/>
  <c r="H223" i="1"/>
  <c r="F223" i="1"/>
  <c r="D223" i="1"/>
  <c r="L218" i="1"/>
  <c r="J218" i="1"/>
  <c r="H218" i="1"/>
  <c r="F218" i="1"/>
  <c r="D217" i="1"/>
  <c r="D216" i="1"/>
  <c r="D218" i="1" s="1"/>
  <c r="L213" i="1"/>
  <c r="J213" i="1"/>
  <c r="H213" i="1"/>
  <c r="F213" i="1"/>
  <c r="D212" i="1"/>
  <c r="D211" i="1"/>
  <c r="D213" i="1" s="1"/>
  <c r="L208" i="1"/>
  <c r="J208" i="1"/>
  <c r="H208" i="1"/>
  <c r="F208" i="1"/>
  <c r="D208" i="1"/>
  <c r="H206" i="1"/>
  <c r="L201" i="1"/>
  <c r="J201" i="1"/>
  <c r="H201" i="1"/>
  <c r="F201" i="1"/>
  <c r="D200" i="1"/>
  <c r="D199" i="1"/>
  <c r="D201" i="1" s="1"/>
  <c r="L197" i="1"/>
  <c r="J197" i="1"/>
  <c r="H197" i="1"/>
  <c r="F197" i="1"/>
  <c r="D197" i="1"/>
  <c r="L186" i="1"/>
  <c r="L185" i="1"/>
  <c r="J185" i="1"/>
  <c r="H185" i="1"/>
  <c r="F185" i="1"/>
  <c r="L184" i="1"/>
  <c r="J184" i="1"/>
  <c r="H184" i="1"/>
  <c r="F184" i="1"/>
  <c r="D183" i="1"/>
  <c r="L182" i="1"/>
  <c r="J182" i="1"/>
  <c r="H182" i="1"/>
  <c r="F182" i="1"/>
  <c r="L181" i="1"/>
  <c r="J181" i="1"/>
  <c r="H181" i="1"/>
  <c r="F181" i="1"/>
  <c r="L179" i="1"/>
  <c r="J179" i="1"/>
  <c r="H179" i="1"/>
  <c r="F179" i="1"/>
  <c r="D179" i="1"/>
  <c r="F173" i="1"/>
  <c r="H171" i="1"/>
  <c r="H173" i="1" s="1"/>
  <c r="F171" i="1"/>
  <c r="D171" i="1"/>
  <c r="D173" i="1" s="1"/>
  <c r="H163" i="1"/>
  <c r="F163" i="1"/>
  <c r="D163" i="1"/>
  <c r="L157" i="1"/>
  <c r="J157" i="1"/>
  <c r="F157" i="1"/>
  <c r="H156" i="1"/>
  <c r="D156" i="1"/>
  <c r="D155" i="1"/>
  <c r="D154" i="1"/>
  <c r="H153" i="1"/>
  <c r="H157" i="1" s="1"/>
  <c r="D153" i="1"/>
  <c r="D157" i="1" s="1"/>
  <c r="L151" i="1"/>
  <c r="J151" i="1"/>
  <c r="H151" i="1"/>
  <c r="F151" i="1"/>
  <c r="D151" i="1"/>
  <c r="L144" i="1"/>
  <c r="H144" i="1"/>
  <c r="J143" i="1"/>
  <c r="J144" i="1" s="1"/>
  <c r="F143" i="1"/>
  <c r="F144" i="1" s="1"/>
  <c r="D143" i="1"/>
  <c r="D142" i="1"/>
  <c r="D144" i="1" s="1"/>
  <c r="D141" i="1"/>
  <c r="D140" i="1"/>
  <c r="D139" i="1"/>
  <c r="L137" i="1"/>
  <c r="J137" i="1"/>
  <c r="H137" i="1"/>
  <c r="F137" i="1"/>
  <c r="D137" i="1"/>
  <c r="L130" i="1"/>
  <c r="J130" i="1"/>
  <c r="H130" i="1"/>
  <c r="F130" i="1"/>
  <c r="D130" i="1"/>
  <c r="D129" i="1"/>
  <c r="D128" i="1"/>
  <c r="D184" i="1" s="1"/>
  <c r="D127" i="1"/>
  <c r="L125" i="1"/>
  <c r="J125" i="1"/>
  <c r="H125" i="1"/>
  <c r="F125" i="1"/>
  <c r="D125" i="1"/>
  <c r="L118" i="1"/>
  <c r="J118" i="1"/>
  <c r="H118" i="1"/>
  <c r="F118" i="1"/>
  <c r="D118" i="1"/>
  <c r="L117" i="1"/>
  <c r="D116" i="1"/>
  <c r="D115" i="1"/>
  <c r="L113" i="1"/>
  <c r="J113" i="1"/>
  <c r="H113" i="1"/>
  <c r="F113" i="1"/>
  <c r="D113" i="1"/>
  <c r="L97" i="1"/>
  <c r="J97" i="1"/>
  <c r="F97" i="1"/>
  <c r="D95" i="1"/>
  <c r="D185" i="1" s="1"/>
  <c r="H94" i="1"/>
  <c r="L92" i="1"/>
  <c r="J92" i="1"/>
  <c r="H92" i="1"/>
  <c r="F92" i="1"/>
  <c r="D92" i="1"/>
  <c r="L85" i="1"/>
  <c r="J85" i="1"/>
  <c r="H85" i="1"/>
  <c r="F85" i="1"/>
  <c r="D84" i="1"/>
  <c r="D83" i="1"/>
  <c r="D85" i="1" s="1"/>
  <c r="L81" i="1"/>
  <c r="J81" i="1"/>
  <c r="H81" i="1"/>
  <c r="F81" i="1"/>
  <c r="D81" i="1"/>
  <c r="H79" i="1"/>
  <c r="L72" i="1"/>
  <c r="J72" i="1"/>
  <c r="J186" i="1" s="1"/>
  <c r="H72" i="1"/>
  <c r="H186" i="1" s="1"/>
  <c r="F72" i="1"/>
  <c r="F186" i="1" s="1"/>
  <c r="L71" i="1"/>
  <c r="J71" i="1"/>
  <c r="F71" i="1"/>
  <c r="L70" i="1"/>
  <c r="J70" i="1"/>
  <c r="H70" i="1"/>
  <c r="F70" i="1"/>
  <c r="D70" i="1"/>
  <c r="L69" i="1"/>
  <c r="J69" i="1"/>
  <c r="H69" i="1"/>
  <c r="F69" i="1"/>
  <c r="F73" i="1" s="1"/>
  <c r="L68" i="1"/>
  <c r="L73" i="1" s="1"/>
  <c r="J68" i="1"/>
  <c r="J73" i="1" s="1"/>
  <c r="F68" i="1"/>
  <c r="L66" i="1"/>
  <c r="J66" i="1"/>
  <c r="H66" i="1"/>
  <c r="F66" i="1"/>
  <c r="D63" i="1"/>
  <c r="D66" i="1" s="1"/>
  <c r="L61" i="1"/>
  <c r="J61" i="1"/>
  <c r="F61" i="1"/>
  <c r="H60" i="1"/>
  <c r="D60" i="1" s="1"/>
  <c r="H59" i="1"/>
  <c r="H68" i="1" s="1"/>
  <c r="L57" i="1"/>
  <c r="J57" i="1"/>
  <c r="H57" i="1"/>
  <c r="F57" i="1"/>
  <c r="H56" i="1"/>
  <c r="D56" i="1"/>
  <c r="D72" i="1" s="1"/>
  <c r="H55" i="1"/>
  <c r="H71" i="1" s="1"/>
  <c r="D55" i="1"/>
  <c r="D54" i="1"/>
  <c r="D53" i="1"/>
  <c r="D69" i="1" s="1"/>
  <c r="H52" i="1"/>
  <c r="D52" i="1"/>
  <c r="D57" i="1" s="1"/>
  <c r="L50" i="1"/>
  <c r="J50" i="1"/>
  <c r="H50" i="1"/>
  <c r="F50" i="1"/>
  <c r="D50" i="1"/>
  <c r="J44" i="1"/>
  <c r="D43" i="1"/>
  <c r="L42" i="1"/>
  <c r="L44" i="1" s="1"/>
  <c r="J42" i="1"/>
  <c r="F42" i="1"/>
  <c r="F44" i="1" s="1"/>
  <c r="D41" i="1"/>
  <c r="H40" i="1"/>
  <c r="D40" i="1"/>
  <c r="D39" i="1"/>
  <c r="D182" i="1" s="1"/>
  <c r="D38" i="1"/>
  <c r="D181" i="1" s="1"/>
  <c r="H37" i="1"/>
  <c r="H42" i="1" s="1"/>
  <c r="H44" i="1" s="1"/>
  <c r="D37" i="1"/>
  <c r="D42" i="1" s="1"/>
  <c r="D44" i="1" s="1"/>
  <c r="J35" i="1"/>
  <c r="H35" i="1"/>
  <c r="D271" i="1"/>
  <c r="H177" i="1"/>
  <c r="J246" i="1" l="1"/>
  <c r="J250" i="1" s="1"/>
  <c r="J249" i="1"/>
  <c r="D96" i="1"/>
  <c r="D186" i="1"/>
  <c r="D71" i="1"/>
  <c r="H73" i="1"/>
  <c r="D249" i="1"/>
  <c r="D246" i="1"/>
  <c r="D250" i="1" s="1"/>
  <c r="L249" i="1"/>
  <c r="L246" i="1"/>
  <c r="L250" i="1" s="1"/>
  <c r="F249" i="1"/>
  <c r="F246" i="1"/>
  <c r="F250" i="1" s="1"/>
  <c r="D91" i="1"/>
  <c r="D162" i="1"/>
  <c r="D49" i="1"/>
  <c r="D59" i="1"/>
  <c r="H90" i="1"/>
  <c r="D94" i="1"/>
  <c r="D97" i="1" s="1"/>
  <c r="H96" i="1"/>
  <c r="H97" i="1" s="1"/>
  <c r="H112" i="1"/>
  <c r="H124" i="1"/>
  <c r="H136" i="1"/>
  <c r="H150" i="1"/>
  <c r="D178" i="1"/>
  <c r="H196" i="1"/>
  <c r="D261" i="1"/>
  <c r="H49" i="1"/>
  <c r="H237" i="1"/>
  <c r="H34" i="1"/>
  <c r="H61" i="1"/>
  <c r="D80" i="1"/>
  <c r="H91" i="1"/>
  <c r="H111" i="1"/>
  <c r="H123" i="1"/>
  <c r="H135" i="1"/>
  <c r="H149" i="1"/>
  <c r="H195" i="1"/>
  <c r="D207" i="1"/>
  <c r="D238" i="1"/>
  <c r="H246" i="1"/>
  <c r="H250" i="1" s="1"/>
  <c r="H178" i="1"/>
  <c r="H48" i="1"/>
  <c r="H80" i="1"/>
  <c r="D112" i="1"/>
  <c r="D124" i="1"/>
  <c r="D136" i="1"/>
  <c r="D150" i="1"/>
  <c r="D196" i="1"/>
  <c r="H207" i="1"/>
  <c r="D222" i="1"/>
  <c r="H238" i="1"/>
  <c r="D68" i="1" l="1"/>
  <c r="D73" i="1" s="1"/>
  <c r="D61" i="1"/>
</calcChain>
</file>

<file path=xl/sharedStrings.xml><?xml version="1.0" encoding="utf-8"?>
<sst xmlns="http://schemas.openxmlformats.org/spreadsheetml/2006/main" count="263" uniqueCount="163">
  <si>
    <t xml:space="preserve">Petroleum Geo-Services ASA  </t>
  </si>
  <si>
    <t>Notes to the Interim Consolidated Financial Statements - Third Quarter 2012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</si>
  <si>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</si>
  <si>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</si>
  <si>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</si>
  <si>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t>EBITDA, when used by the Company, means income before income tax expense less, currency exchange gain (loss), other financial expense, other financial</t>
  </si>
  <si>
    <t xml:space="preserve">income, interest expense,  loss from associated companies, other operating income, impairments of long-lived assets and depreciation and amortization. </t>
  </si>
  <si>
    <t>EBITDA may not be comparable to other similar titled measures from other companies. PGS has included EBITDA as a supplemental disclosure because management believes</t>
  </si>
  <si>
    <t>that it provides useful information regarding PGS' ability to service debt and to fund capital expenditures and provides investors with a helpful measure for comparing its</t>
  </si>
  <si>
    <t>operating performance with that of other companies.</t>
  </si>
  <si>
    <t>Note 2 - Basis of presentation</t>
  </si>
  <si>
    <t>The consolidated interim financial statements reflects all adjustments, in the opinion of PGS' management, that are necessary for a fair presentation of the results of</t>
  </si>
  <si>
    <t xml:space="preserve">operations for all periods presented. Operating results for the interim period is not necessary indicative of the results that may be expected for any subsequent interim period </t>
  </si>
  <si>
    <t>or year. The interim consolidated financial statements should be read in conjunction with the audited consolidated  financial statements for the year ended December 31, 2011.</t>
  </si>
  <si>
    <t>The accounting policies adopted in the preparation of the interim consolidated financial statements are consistent with those followed in the preparation of the Company’s</t>
  </si>
  <si>
    <t>consolidated financial statements for the year ended December 31, 2011.</t>
  </si>
  <si>
    <t>Note 3 - New standards and  policies adopted in 2012</t>
  </si>
  <si>
    <t>None of the new accounting standards that came into effect on January 1, 2012 had a significant impact in the first nine months of 2012.</t>
  </si>
  <si>
    <t>Note 4 - Segment information</t>
  </si>
  <si>
    <t>The chief operating decision maker reviews Contract and MultiClient as separate operation segments, however, as the two operating segments meets the aggregation criteria in</t>
  </si>
  <si>
    <t>IFRS 8 "Operating Segments", these are presented combined as Marine.</t>
  </si>
  <si>
    <t>"Other" includes Corporate administration costs and unallocated Global Shared Resources costs (net). Financial items and income tax expense are not included in the measure of</t>
  </si>
  <si>
    <t>segment performance.</t>
  </si>
  <si>
    <t>Revenues by operating segment and service type:</t>
  </si>
  <si>
    <t>Quarter ended</t>
  </si>
  <si>
    <t>Nine months ended</t>
  </si>
  <si>
    <t>Year ended</t>
  </si>
  <si>
    <t>September 30,</t>
  </si>
  <si>
    <t>December 31,</t>
  </si>
  <si>
    <t xml:space="preserve"> </t>
  </si>
  <si>
    <t>Marine revenues by service type:</t>
  </si>
  <si>
    <t>(In thousands of dollars)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</si>
  <si>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</si>
  <si>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</si>
  <si>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</si>
  <si>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Data Processing</t>
  </si>
  <si>
    <t xml:space="preserve">     - Other</t>
  </si>
  <si>
    <t xml:space="preserve">     Marine revenues</t>
  </si>
  <si>
    <t xml:space="preserve">     - Other, non Marine</t>
  </si>
  <si>
    <t>Total revenues</t>
  </si>
  <si>
    <t>Operating profit (loss) EBIT by operating segment:</t>
  </si>
  <si>
    <t>Marine:</t>
  </si>
  <si>
    <t>EBITDA</t>
  </si>
  <si>
    <t>Other operating income</t>
  </si>
  <si>
    <t>Impairments of long-lived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</si>
  <si>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</si>
  <si>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</si>
  <si>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</si>
  <si>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</si>
  <si>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profit (loss) EBIT, Other</t>
  </si>
  <si>
    <t>Inter-segment eliminations:</t>
  </si>
  <si>
    <t>Total Operating profit:</t>
  </si>
  <si>
    <t xml:space="preserve">    Total Operating profit EBIT</t>
  </si>
  <si>
    <t>(a)</t>
  </si>
  <si>
    <t>Presented separately in the Consolidated Statements of Operations.</t>
  </si>
  <si>
    <t>Note 5 - Research and development costs</t>
  </si>
  <si>
    <t xml:space="preserve">Research and development costs, net of capitalized portion were as follows: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</si>
  <si>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</si>
  <si>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</si>
  <si>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</si>
  <si>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</si>
  <si>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following:</t>
  </si>
  <si>
    <t xml:space="preserve">Gross depreciation </t>
  </si>
  <si>
    <t>Depreciation capitalized to MultiClient library</t>
  </si>
  <si>
    <t>Amortization of MultiClient library</t>
  </si>
  <si>
    <t>The Company amortizes its MultiClient library primarily based on the ratio between the cost of surveys and the total forecasted sales for such surveys. The surveys are</t>
  </si>
  <si>
    <t>categorized into amortization categories based on this ratio. In previous periods four categories was applied with amortization rates of 90%, 75%, 60% or 45% of sales.</t>
  </si>
  <si>
    <t>From January 1, 2012 these categories range from 30-95% of sales amounts with 5% intervals, with a minimum of 45% for pre-funding. Each category includes surveys</t>
  </si>
  <si>
    <t>where the remaining 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</si>
  <si>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</t>
  </si>
  <si>
    <t>amortization individually for each MultiClient survey or pool of surveys on a quarterly basis. At year-end, or when specific impairment indicators exists, the Company carries</t>
  </si>
  <si>
    <t>out an impairment test of individual MultiClient surveys. The Company classifies these impairment charges as amortization expense in its consolidated statement of operations</t>
  </si>
  <si>
    <t xml:space="preserve">since this additional, non-sales related amortization expense, is expected to occur regularly. </t>
  </si>
  <si>
    <t>Note 7 - Impairments of long-lived assets</t>
  </si>
  <si>
    <t>Impairments of long-lived assets consists of the following:</t>
  </si>
  <si>
    <t>Property and equipment</t>
  </si>
  <si>
    <t>Reversed impairments</t>
  </si>
  <si>
    <t>Oil and gas assets (other long-lived assets)</t>
  </si>
  <si>
    <t>Note 8 - Interest expense</t>
  </si>
  <si>
    <t>Interest expense consists of the following:</t>
  </si>
  <si>
    <t>Interest expense, gross</t>
  </si>
  <si>
    <t>Capitalized interest, MultiClient library</t>
  </si>
  <si>
    <t>Capitalized interest, construction in progress</t>
  </si>
  <si>
    <t>Note 9 - Other financial income</t>
  </si>
  <si>
    <t>Other financial income consists of the following:</t>
  </si>
  <si>
    <t>Interest income</t>
  </si>
  <si>
    <t>Gain from sale of available for sale investments</t>
  </si>
  <si>
    <t>Fair value adjustments on financial instruments</t>
  </si>
  <si>
    <t>Gain on investments available for sale</t>
  </si>
  <si>
    <t xml:space="preserve">Other  </t>
  </si>
  <si>
    <t>Note 10 - Other financial expense</t>
  </si>
  <si>
    <t>Other financial expense consists of the following:</t>
  </si>
  <si>
    <t>Loss on repurchase of convertible notes</t>
  </si>
  <si>
    <t>Impairment of investments available for sale</t>
  </si>
  <si>
    <t>Note 11 - MultiClient library</t>
  </si>
  <si>
    <t>The net book-value of the MultiClient library by year of completion is as follows:</t>
  </si>
  <si>
    <t>Completed during 2007 and prior years</t>
  </si>
  <si>
    <t>Completed during 2008</t>
  </si>
  <si>
    <t>Completed during 2009</t>
  </si>
  <si>
    <t>Completed during 2010</t>
  </si>
  <si>
    <t>Completed during 2011</t>
  </si>
  <si>
    <t>Completed during 2012</t>
  </si>
  <si>
    <t xml:space="preserve">     Completed surveys</t>
  </si>
  <si>
    <t>Surveys in progress</t>
  </si>
  <si>
    <t xml:space="preserve">     MultiClient library, net</t>
  </si>
  <si>
    <t>Key figures MultiClient library:</t>
  </si>
  <si>
    <t>MultiClient pre-funding</t>
  </si>
  <si>
    <t>MultiClient late sales</t>
  </si>
  <si>
    <t>Cash investment in MultiClient library (a)</t>
  </si>
  <si>
    <t>Capitalized interest in MultiClient library (b)</t>
  </si>
  <si>
    <t>Capitalized depreciation (non-cash) (c)</t>
  </si>
  <si>
    <t>Amortization of MultiClient library (c)</t>
  </si>
  <si>
    <t>See Consolidated statements of cash flows.</t>
  </si>
  <si>
    <t>(b)</t>
  </si>
  <si>
    <t>See Interest expense above.</t>
  </si>
  <si>
    <t>(c)</t>
  </si>
  <si>
    <t>See Depreciation and amortization above.</t>
  </si>
  <si>
    <t>Note 12 - Capital expenditures</t>
  </si>
  <si>
    <t>Capital expenditures were as follows:</t>
  </si>
  <si>
    <t>Marine</t>
  </si>
  <si>
    <t>Other</t>
  </si>
  <si>
    <t xml:space="preserve">   Total</t>
  </si>
  <si>
    <t>Note 13 - Components of other comprehensive income</t>
  </si>
  <si>
    <t>A reconciliation of reclassification adjustments included in the Consolidated Statements of Operations ("CSO"):</t>
  </si>
  <si>
    <t>Cash flow hedges:</t>
  </si>
  <si>
    <t>Gains (losses) arising during the period</t>
  </si>
  <si>
    <t>Less: Reclassification adjustments for losses included in the Consolidated Statement of Operations</t>
  </si>
  <si>
    <t>Cash flow hedges, net</t>
  </si>
  <si>
    <t>Revaluation of shares available-for-sale:</t>
  </si>
  <si>
    <t>Less: Reclassification adjustments for (gains) included in the Consolidated Statement of Operations</t>
  </si>
  <si>
    <t>Revaluation of shares available-for-sale, net</t>
  </si>
  <si>
    <t>Note 14 - Net interest bearing debt</t>
  </si>
  <si>
    <t>Summary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</si>
  <si>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</si>
  <si>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</si>
  <si>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</si>
  <si>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</si>
  <si>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Capital lease obligations (current and long-term)</t>
  </si>
  <si>
    <t xml:space="preserve">Long-term debt </t>
  </si>
  <si>
    <t>Adjust for deferred loan costs (offset in long-term debt)</t>
  </si>
  <si>
    <t>Note 15 - Earnings per share</t>
  </si>
  <si>
    <t>Earnings per share, to ordinary equity holders of PGS ASA, is calculated as follows:</t>
  </si>
  <si>
    <t>Net income (loss)</t>
  </si>
  <si>
    <t>Non-controlling interests</t>
  </si>
  <si>
    <t>Net income (loss) to equity holders of PGS ASA</t>
  </si>
  <si>
    <t>Effect of interest on convertible notes, net of tax</t>
  </si>
  <si>
    <t>Net income (loss) for the purpose of diluted earnings per share</t>
  </si>
  <si>
    <t>Earnings (loss) per share:</t>
  </si>
  <si>
    <t>- Basic</t>
  </si>
  <si>
    <t xml:space="preserve">- Diluted </t>
  </si>
  <si>
    <t xml:space="preserve"> Weighted average basic shares outstanding</t>
  </si>
  <si>
    <t xml:space="preserve"> Dilutive potential shares (1)</t>
  </si>
  <si>
    <t xml:space="preserve"> Weighted average diluted shares outstanding</t>
  </si>
  <si>
    <t>(1) For the first six months and full year 2011 8.8 million and 8.0 million shares, respectively, related to convertible notes were excluded from the calculation</t>
  </si>
  <si>
    <t>of dilutive earnings per share as they were anti-dilutive.</t>
  </si>
  <si>
    <t>Note 16 - Assets held for sale</t>
  </si>
  <si>
    <t>The following asset was classified as held for sale:</t>
  </si>
  <si>
    <t>Exploration assets</t>
  </si>
  <si>
    <t>Beaufort Explorer</t>
  </si>
  <si>
    <t>Note 17 - Dividends paid</t>
  </si>
  <si>
    <t>Dividends on ordinary shares declared and paid during the nine-month period:</t>
  </si>
  <si>
    <t>Final dividend for 2011: NOK 1.1 per ordinary share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</si>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</sst>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 * #,##0_ ;_ * \(#,##0\)_ ;_ * &quot;-&quot;_ ;_ @_ 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&quot;$&quot;\ * #,##0.00_);_(&quot;$&quot;\ * \(#,##0.0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Times New Roman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rgb="FFFF000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5">
    <xf numFmtId="0" fontId="0" fillId="0" borderId="0" xfId="0"/>
    <xf numFmtId="0" fontId="6" fillId="2" borderId="3" xfId="1" quotePrefix="1" applyNumberFormat="1" applyFont="1" applyFill="1" applyBorder="1" applyAlignment="1">
      <alignment horizontal="center"/>
    </xf>
    <xf numFmtId="164" fontId="6" fillId="2" borderId="0" xfId="1" applyNumberFormat="1" applyFont="1" applyFill="1" applyAlignment="1"/>
    <xf numFmtId="165" fontId="6" fillId="2" borderId="0" xfId="1" applyNumberFormat="1" applyFont="1" applyFill="1" applyBorder="1" applyAlignment="1"/>
    <xf numFmtId="165" fontId="6" fillId="2" borderId="3" xfId="1" applyNumberFormat="1" applyFont="1" applyFill="1" applyBorder="1" applyAlignment="1"/>
    <xf numFmtId="164" fontId="17" fillId="2" borderId="0" xfId="1" applyNumberFormat="1" applyFont="1" applyFill="1" applyBorder="1" applyAlignment="1"/>
    <xf numFmtId="166" fontId="6" fillId="2" borderId="0" xfId="1" applyNumberFormat="1" applyFont="1" applyFill="1" applyBorder="1"/>
    <xf numFmtId="164" fontId="17" fillId="2" borderId="4" xfId="1" applyNumberFormat="1" applyFont="1" applyFill="1" applyBorder="1" applyAlignment="1"/>
    <xf numFmtId="164" fontId="6" fillId="2" borderId="0" xfId="1" applyNumberFormat="1" applyFont="1" applyFill="1"/>
    <xf numFmtId="165" fontId="6" fillId="2" borderId="0" xfId="1" applyNumberFormat="1" applyFont="1" applyFill="1"/>
    <xf numFmtId="166" fontId="6" fillId="2" borderId="0" xfId="1" applyNumberFormat="1" applyFont="1" applyFill="1"/>
    <xf numFmtId="165" fontId="6" fillId="2" borderId="4" xfId="1" applyNumberFormat="1" applyFont="1" applyFill="1" applyBorder="1"/>
    <xf numFmtId="165" fontId="6" fillId="2" borderId="0" xfId="1" applyNumberFormat="1" applyFont="1" applyFill="1" applyBorder="1"/>
    <xf numFmtId="164" fontId="6" fillId="2" borderId="0" xfId="1" applyNumberFormat="1" applyFont="1" applyFill="1" applyBorder="1"/>
    <xf numFmtId="164" fontId="17" fillId="2" borderId="4" xfId="1" applyNumberFormat="1" applyFont="1" applyFill="1" applyBorder="1"/>
    <xf numFmtId="167" fontId="6" fillId="2" borderId="0" xfId="1" applyNumberFormat="1" applyFont="1" applyFill="1"/>
    <xf numFmtId="165" fontId="6" fillId="2" borderId="3" xfId="1" applyNumberFormat="1" applyFont="1" applyFill="1" applyBorder="1"/>
    <xf numFmtId="168" fontId="6" fillId="2" borderId="0" xfId="1" applyNumberFormat="1" applyFont="1" applyFill="1"/>
    <xf numFmtId="0" fontId="2" fillId="2" borderId="0" xfId="1" applyFill="1"/>
    <xf numFmtId="168" fontId="13" fillId="2" borderId="0" xfId="1" applyNumberFormat="1" applyFont="1" applyFill="1"/>
    <xf numFmtId="164" fontId="23" fillId="2" borderId="0" xfId="1" applyNumberFormat="1" applyFont="1" applyFill="1" applyBorder="1"/>
    <xf numFmtId="168" fontId="17" fillId="2" borderId="0" xfId="2" applyNumberFormat="1" applyFont="1" applyFill="1" applyBorder="1" applyAlignment="1">
      <alignment horizontal="center"/>
    </xf>
    <xf numFmtId="170" fontId="6" fillId="2" borderId="0" xfId="3" applyNumberFormat="1" applyFont="1" applyFill="1" applyBorder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 applyBorder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center"/>
    </xf>
    <xf numFmtId="0" fontId="6" fillId="2" borderId="0" xfId="1" applyFont="1" applyFill="1"/>
    <xf numFmtId="0" fontId="6" fillId="2" borderId="0" xfId="0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0" fontId="6" fillId="2" borderId="0" xfId="0" applyFont="1" applyFill="1" applyAlignment="1">
      <alignment horizontal="left" readingOrder="1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 applyBorder="1" applyAlignment="1">
      <alignment horizontal="left"/>
    </xf>
    <xf numFmtId="0" fontId="10" fillId="2" borderId="0" xfId="1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11" fillId="2" borderId="0" xfId="1" applyFont="1" applyFill="1" applyAlignment="1">
      <alignment horizontal="left" readingOrder="1"/>
    </xf>
    <xf numFmtId="0" fontId="12" fillId="2" borderId="0" xfId="1" applyFont="1" applyFill="1" applyAlignment="1">
      <alignment horizontal="left" readingOrder="1"/>
    </xf>
    <xf numFmtId="0" fontId="13" fillId="2" borderId="0" xfId="1" applyFont="1" applyFill="1"/>
    <xf numFmtId="0" fontId="13" fillId="2" borderId="0" xfId="1" applyFont="1" applyFill="1" applyBorder="1"/>
    <xf numFmtId="0" fontId="6" fillId="2" borderId="1" xfId="1" applyFont="1" applyFill="1" applyBorder="1"/>
    <xf numFmtId="41" fontId="6" fillId="2" borderId="1" xfId="1" applyNumberFormat="1" applyFont="1" applyFill="1" applyBorder="1"/>
    <xf numFmtId="0" fontId="6" fillId="2" borderId="0" xfId="1" applyFont="1" applyFill="1" applyBorder="1"/>
    <xf numFmtId="0" fontId="12" fillId="2" borderId="0" xfId="1" applyFont="1" applyFill="1" applyBorder="1"/>
    <xf numFmtId="41" fontId="6" fillId="2" borderId="2" xfId="1" applyNumberFormat="1" applyFont="1" applyFill="1" applyBorder="1" applyAlignment="1">
      <alignment horizontal="center"/>
    </xf>
    <xf numFmtId="41" fontId="6" fillId="2" borderId="0" xfId="1" applyNumberFormat="1" applyFont="1" applyFill="1" applyBorder="1" applyAlignment="1">
      <alignment horizontal="center"/>
    </xf>
    <xf numFmtId="41" fontId="12" fillId="2" borderId="0" xfId="1" applyNumberFormat="1" applyFont="1" applyFill="1" applyBorder="1" applyAlignment="1">
      <alignment horizontal="center"/>
    </xf>
    <xf numFmtId="41" fontId="6" fillId="2" borderId="2" xfId="1" applyNumberFormat="1" applyFont="1" applyFill="1" applyBorder="1" applyAlignment="1"/>
    <xf numFmtId="0" fontId="14" fillId="2" borderId="0" xfId="1" applyFont="1" applyFill="1"/>
    <xf numFmtId="0" fontId="12" fillId="2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3" xfId="1" applyFont="1" applyFill="1" applyBorder="1" applyAlignment="1"/>
    <xf numFmtId="0" fontId="15" fillId="2" borderId="3" xfId="1" applyFont="1" applyFill="1" applyBorder="1"/>
    <xf numFmtId="0" fontId="12" fillId="2" borderId="3" xfId="1" applyFont="1" applyFill="1" applyBorder="1"/>
    <xf numFmtId="0" fontId="12" fillId="2" borderId="0" xfId="1" applyFont="1" applyFill="1"/>
    <xf numFmtId="0" fontId="6" fillId="2" borderId="0" xfId="1" applyNumberFormat="1" applyFont="1" applyFill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0" fontId="14" fillId="2" borderId="0" xfId="1" applyFont="1" applyFill="1" applyAlignment="1"/>
    <xf numFmtId="0" fontId="16" fillId="2" borderId="0" xfId="1" applyFont="1" applyFill="1" applyBorder="1" applyAlignment="1">
      <alignment horizontal="center"/>
    </xf>
    <xf numFmtId="164" fontId="14" fillId="2" borderId="0" xfId="1" applyNumberFormat="1" applyFont="1" applyFill="1" applyAlignment="1"/>
    <xf numFmtId="164" fontId="12" fillId="2" borderId="0" xfId="1" applyNumberFormat="1" applyFont="1" applyFill="1" applyAlignment="1"/>
    <xf numFmtId="165" fontId="12" fillId="2" borderId="0" xfId="1" applyNumberFormat="1" applyFont="1" applyFill="1" applyBorder="1" applyAlignment="1"/>
    <xf numFmtId="0" fontId="6" fillId="2" borderId="3" xfId="1" applyFont="1" applyFill="1" applyBorder="1"/>
    <xf numFmtId="164" fontId="12" fillId="2" borderId="0" xfId="1" applyNumberFormat="1" applyFont="1" applyFill="1" applyBorder="1" applyAlignment="1"/>
    <xf numFmtId="0" fontId="14" fillId="2" borderId="0" xfId="1" applyFont="1" applyFill="1" applyBorder="1"/>
    <xf numFmtId="0" fontId="14" fillId="2" borderId="0" xfId="1" applyFont="1" applyFill="1" applyBorder="1" applyAlignment="1"/>
    <xf numFmtId="164" fontId="14" fillId="2" borderId="0" xfId="1" applyNumberFormat="1" applyFont="1" applyFill="1" applyBorder="1" applyAlignment="1"/>
    <xf numFmtId="166" fontId="12" fillId="2" borderId="0" xfId="1" applyNumberFormat="1" applyFont="1" applyFill="1" applyBorder="1"/>
    <xf numFmtId="0" fontId="12" fillId="2" borderId="4" xfId="1" applyFont="1" applyFill="1" applyBorder="1"/>
    <xf numFmtId="0" fontId="6" fillId="2" borderId="4" xfId="1" applyFont="1" applyFill="1" applyBorder="1"/>
    <xf numFmtId="164" fontId="6" fillId="2" borderId="0" xfId="1" applyNumberFormat="1" applyFont="1" applyFill="1" applyBorder="1" applyAlignment="1"/>
    <xf numFmtId="166" fontId="18" fillId="2" borderId="0" xfId="1" applyNumberFormat="1" applyFont="1" applyFill="1" applyBorder="1"/>
    <xf numFmtId="164" fontId="18" fillId="2" borderId="0" xfId="1" applyNumberFormat="1" applyFont="1" applyFill="1" applyBorder="1"/>
    <xf numFmtId="0" fontId="19" fillId="2" borderId="0" xfId="1" applyFont="1" applyFill="1" applyBorder="1"/>
    <xf numFmtId="164" fontId="12" fillId="2" borderId="0" xfId="1" applyNumberFormat="1" applyFont="1" applyFill="1" applyBorder="1"/>
    <xf numFmtId="0" fontId="6" fillId="2" borderId="0" xfId="1" quotePrefix="1" applyNumberFormat="1" applyFont="1" applyFill="1" applyBorder="1" applyAlignment="1">
      <alignment horizontal="center"/>
    </xf>
    <xf numFmtId="41" fontId="6" fillId="2" borderId="0" xfId="1" applyNumberFormat="1" applyFont="1" applyFill="1" applyBorder="1" applyAlignment="1"/>
    <xf numFmtId="0" fontId="7" fillId="2" borderId="0" xfId="1" applyFont="1" applyFill="1"/>
    <xf numFmtId="164" fontId="2" fillId="2" borderId="0" xfId="1" applyNumberFormat="1" applyFill="1"/>
    <xf numFmtId="0" fontId="20" fillId="2" borderId="0" xfId="1" applyFont="1" applyFill="1"/>
    <xf numFmtId="0" fontId="6" fillId="2" borderId="4" xfId="1" applyFont="1" applyFill="1" applyBorder="1" applyAlignment="1">
      <alignment horizontal="left"/>
    </xf>
    <xf numFmtId="164" fontId="13" fillId="2" borderId="0" xfId="1" applyNumberFormat="1" applyFont="1" applyFill="1" applyBorder="1"/>
    <xf numFmtId="165" fontId="13" fillId="2" borderId="0" xfId="1" applyNumberFormat="1" applyFont="1" applyFill="1" applyBorder="1"/>
    <xf numFmtId="0" fontId="7" fillId="2" borderId="0" xfId="1" applyFont="1" applyFill="1" applyBorder="1"/>
    <xf numFmtId="0" fontId="6" fillId="2" borderId="0" xfId="1" applyFont="1" applyFill="1" applyBorder="1" applyAlignment="1">
      <alignment horizontal="left"/>
    </xf>
    <xf numFmtId="164" fontId="17" fillId="2" borderId="0" xfId="1" applyNumberFormat="1" applyFont="1" applyFill="1" applyBorder="1"/>
    <xf numFmtId="0" fontId="6" fillId="2" borderId="0" xfId="1" quotePrefix="1" applyFont="1" applyFill="1" applyBorder="1"/>
    <xf numFmtId="164" fontId="12" fillId="2" borderId="0" xfId="1" applyNumberFormat="1" applyFont="1" applyFill="1"/>
    <xf numFmtId="0" fontId="4" fillId="2" borderId="0" xfId="1" applyFont="1" applyFill="1" applyBorder="1" applyAlignment="1">
      <alignment horizontal="left"/>
    </xf>
    <xf numFmtId="164" fontId="12" fillId="2" borderId="1" xfId="1" applyNumberFormat="1" applyFont="1" applyFill="1" applyBorder="1"/>
    <xf numFmtId="0" fontId="16" fillId="2" borderId="3" xfId="1" applyFont="1" applyFill="1" applyBorder="1"/>
    <xf numFmtId="0" fontId="16" fillId="2" borderId="0" xfId="1" applyFont="1" applyFill="1" applyBorder="1"/>
    <xf numFmtId="0" fontId="4" fillId="2" borderId="0" xfId="1" applyFont="1" applyFill="1" applyAlignment="1">
      <alignment horizontal="left"/>
    </xf>
    <xf numFmtId="41" fontId="6" fillId="2" borderId="0" xfId="1" applyNumberFormat="1" applyFont="1" applyFill="1"/>
    <xf numFmtId="0" fontId="16" fillId="2" borderId="0" xfId="1" applyFont="1" applyFill="1" applyAlignment="1">
      <alignment horizontal="center"/>
    </xf>
    <xf numFmtId="0" fontId="11" fillId="2" borderId="0" xfId="0" applyFont="1" applyFill="1"/>
    <xf numFmtId="0" fontId="11" fillId="2" borderId="0" xfId="1" applyFont="1" applyFill="1"/>
    <xf numFmtId="0" fontId="11" fillId="2" borderId="0" xfId="1" applyFont="1" applyFill="1" applyBorder="1"/>
    <xf numFmtId="165" fontId="12" fillId="2" borderId="0" xfId="1" applyNumberFormat="1" applyFont="1" applyFill="1"/>
    <xf numFmtId="165" fontId="6" fillId="2" borderId="1" xfId="1" applyNumberFormat="1" applyFont="1" applyFill="1" applyBorder="1"/>
    <xf numFmtId="0" fontId="16" fillId="2" borderId="0" xfId="1" applyFont="1" applyFill="1" applyAlignment="1">
      <alignment horizontal="center"/>
    </xf>
    <xf numFmtId="0" fontId="21" fillId="2" borderId="0" xfId="1" applyFont="1" applyFill="1"/>
    <xf numFmtId="167" fontId="2" fillId="2" borderId="0" xfId="1" applyNumberFormat="1" applyFont="1" applyFill="1"/>
    <xf numFmtId="167" fontId="6" fillId="2" borderId="0" xfId="1" applyNumberFormat="1" applyFont="1" applyFill="1" applyBorder="1"/>
    <xf numFmtId="4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165" fontId="12" fillId="2" borderId="0" xfId="1" applyNumberFormat="1" applyFont="1" applyFill="1" applyBorder="1"/>
    <xf numFmtId="165" fontId="6" fillId="2" borderId="0" xfId="1" applyNumberFormat="1" applyFont="1" applyFill="1" applyAlignment="1">
      <alignment horizontal="center"/>
    </xf>
    <xf numFmtId="0" fontId="6" fillId="2" borderId="0" xfId="1" applyFont="1" applyFill="1" applyBorder="1" applyAlignment="1"/>
    <xf numFmtId="165" fontId="16" fillId="2" borderId="0" xfId="1" applyNumberFormat="1" applyFont="1" applyFill="1" applyAlignment="1">
      <alignment horizontal="center"/>
    </xf>
    <xf numFmtId="165" fontId="13" fillId="2" borderId="0" xfId="1" applyNumberFormat="1" applyFont="1" applyFill="1"/>
    <xf numFmtId="0" fontId="6" fillId="2" borderId="3" xfId="0" applyFont="1" applyFill="1" applyBorder="1"/>
    <xf numFmtId="165" fontId="6" fillId="2" borderId="0" xfId="0" applyNumberFormat="1" applyFont="1" applyFill="1"/>
    <xf numFmtId="0" fontId="6" fillId="2" borderId="1" xfId="1" applyFont="1" applyFill="1" applyBorder="1" applyAlignment="1">
      <alignment horizontal="left"/>
    </xf>
    <xf numFmtId="0" fontId="17" fillId="2" borderId="0" xfId="1" applyFont="1" applyFill="1" applyBorder="1"/>
    <xf numFmtId="165" fontId="17" fillId="2" borderId="0" xfId="1" applyNumberFormat="1" applyFont="1" applyFill="1" applyBorder="1"/>
    <xf numFmtId="0" fontId="22" fillId="2" borderId="0" xfId="1" applyFont="1" applyFill="1" applyBorder="1"/>
    <xf numFmtId="0" fontId="21" fillId="2" borderId="0" xfId="1" quotePrefix="1" applyFont="1" applyFill="1" applyBorder="1"/>
    <xf numFmtId="0" fontId="21" fillId="2" borderId="0" xfId="1" applyFont="1" applyFill="1" applyBorder="1"/>
    <xf numFmtId="0" fontId="18" fillId="2" borderId="0" xfId="1" applyFont="1" applyFill="1"/>
    <xf numFmtId="165" fontId="12" fillId="2" borderId="1" xfId="1" applyNumberFormat="1" applyFont="1" applyFill="1" applyBorder="1"/>
    <xf numFmtId="168" fontId="6" fillId="2" borderId="0" xfId="1" applyNumberFormat="1" applyFont="1" applyFill="1" applyBorder="1"/>
    <xf numFmtId="0" fontId="16" fillId="2" borderId="0" xfId="1" applyFont="1" applyFill="1" applyBorder="1" applyAlignment="1">
      <alignment horizontal="center"/>
    </xf>
    <xf numFmtId="0" fontId="6" fillId="2" borderId="0" xfId="1" applyFont="1" applyFill="1" applyAlignment="1">
      <alignment wrapText="1"/>
    </xf>
    <xf numFmtId="164" fontId="17" fillId="2" borderId="0" xfId="1" applyNumberFormat="1" applyFont="1" applyFill="1"/>
    <xf numFmtId="168" fontId="12" fillId="2" borderId="0" xfId="1" applyNumberFormat="1" applyFont="1" applyFill="1" applyBorder="1"/>
    <xf numFmtId="164" fontId="18" fillId="2" borderId="0" xfId="1" applyNumberFormat="1" applyFont="1" applyFill="1"/>
    <xf numFmtId="0" fontId="4" fillId="2" borderId="0" xfId="1" applyFont="1" applyFill="1"/>
    <xf numFmtId="169" fontId="6" fillId="2" borderId="0" xfId="1" applyNumberFormat="1" applyFont="1" applyFill="1"/>
    <xf numFmtId="0" fontId="2" fillId="2" borderId="0" xfId="1" applyFont="1" applyFill="1" applyBorder="1"/>
    <xf numFmtId="168" fontId="6" fillId="2" borderId="1" xfId="1" applyNumberFormat="1" applyFont="1" applyFill="1" applyBorder="1"/>
    <xf numFmtId="168" fontId="17" fillId="2" borderId="0" xfId="2" applyNumberFormat="1" applyFont="1" applyFill="1" applyBorder="1" applyAlignment="1">
      <alignment horizontal="left"/>
    </xf>
    <xf numFmtId="0" fontId="17" fillId="2" borderId="0" xfId="1" applyFont="1" applyFill="1"/>
    <xf numFmtId="167" fontId="18" fillId="2" borderId="0" xfId="3" applyNumberFormat="1" applyFont="1" applyFill="1" applyBorder="1"/>
    <xf numFmtId="167" fontId="17" fillId="2" borderId="0" xfId="3" applyNumberFormat="1" applyFont="1" applyFill="1" applyBorder="1"/>
    <xf numFmtId="168" fontId="6" fillId="2" borderId="0" xfId="2" quotePrefix="1" applyNumberFormat="1" applyFont="1" applyFill="1" applyBorder="1" applyAlignment="1">
      <alignment horizontal="left"/>
    </xf>
    <xf numFmtId="171" fontId="6" fillId="2" borderId="0" xfId="2" applyNumberFormat="1" applyFont="1" applyFill="1" applyBorder="1"/>
    <xf numFmtId="168" fontId="6" fillId="2" borderId="0" xfId="2" applyNumberFormat="1" applyFont="1" applyFill="1" applyBorder="1" applyAlignment="1">
      <alignment horizontal="left"/>
    </xf>
    <xf numFmtId="2" fontId="6" fillId="2" borderId="0" xfId="1" applyNumberFormat="1" applyFont="1" applyFill="1" applyBorder="1" applyAlignment="1">
      <alignment horizontal="left"/>
    </xf>
    <xf numFmtId="170" fontId="17" fillId="2" borderId="0" xfId="1" applyNumberFormat="1" applyFont="1" applyFill="1" applyBorder="1"/>
    <xf numFmtId="2" fontId="6" fillId="2" borderId="4" xfId="1" applyNumberFormat="1" applyFont="1" applyFill="1" applyBorder="1" applyAlignment="1">
      <alignment horizontal="left"/>
    </xf>
    <xf numFmtId="0" fontId="2" fillId="2" borderId="0" xfId="1" applyFont="1" applyFill="1"/>
    <xf numFmtId="165" fontId="16" fillId="2" borderId="0" xfId="1" applyNumberFormat="1" applyFont="1" applyFill="1" applyAlignment="1">
      <alignment horizontal="center"/>
    </xf>
    <xf numFmtId="165" fontId="16" fillId="2" borderId="0" xfId="1" applyNumberFormat="1" applyFont="1" applyFill="1" applyAlignment="1"/>
    <xf numFmtId="164" fontId="17" fillId="2" borderId="3" xfId="1" applyNumberFormat="1" applyFont="1" applyFill="1" applyBorder="1"/>
    <xf numFmtId="0" fontId="6" fillId="3" borderId="4" xfId="1" quotePrefix="1" applyNumberFormat="1" applyFont="1" applyFill="1" applyBorder="1" applyAlignment="1">
      <alignment horizontal="center"/>
    </xf>
    <xf numFmtId="164" fontId="6" fillId="3" borderId="0" xfId="1" applyNumberFormat="1" applyFont="1" applyFill="1" applyAlignment="1"/>
    <xf numFmtId="165" fontId="6" fillId="3" borderId="0" xfId="1" applyNumberFormat="1" applyFont="1" applyFill="1" applyBorder="1" applyAlignment="1"/>
    <xf numFmtId="165" fontId="6" fillId="3" borderId="3" xfId="1" applyNumberFormat="1" applyFont="1" applyFill="1" applyBorder="1" applyAlignment="1"/>
    <xf numFmtId="164" fontId="17" fillId="3" borderId="0" xfId="1" applyNumberFormat="1" applyFont="1" applyFill="1" applyBorder="1" applyAlignment="1"/>
    <xf numFmtId="166" fontId="6" fillId="3" borderId="0" xfId="1" applyNumberFormat="1" applyFont="1" applyFill="1" applyBorder="1"/>
    <xf numFmtId="164" fontId="17" fillId="3" borderId="4" xfId="1" applyNumberFormat="1" applyFont="1" applyFill="1" applyBorder="1" applyAlignment="1"/>
    <xf numFmtId="164" fontId="6" fillId="3" borderId="0" xfId="1" applyNumberFormat="1" applyFont="1" applyFill="1"/>
    <xf numFmtId="165" fontId="6" fillId="3" borderId="0" xfId="1" applyNumberFormat="1" applyFont="1" applyFill="1"/>
    <xf numFmtId="166" fontId="6" fillId="3" borderId="0" xfId="1" applyNumberFormat="1" applyFont="1" applyFill="1"/>
    <xf numFmtId="165" fontId="6" fillId="3" borderId="4" xfId="1" applyNumberFormat="1" applyFont="1" applyFill="1" applyBorder="1"/>
    <xf numFmtId="164" fontId="6" fillId="3" borderId="0" xfId="1" applyNumberFormat="1" applyFont="1" applyFill="1" applyBorder="1"/>
    <xf numFmtId="165" fontId="6" fillId="3" borderId="0" xfId="1" applyNumberFormat="1" applyFont="1" applyFill="1" applyBorder="1"/>
    <xf numFmtId="164" fontId="17" fillId="3" borderId="4" xfId="1" applyNumberFormat="1" applyFont="1" applyFill="1" applyBorder="1"/>
    <xf numFmtId="167" fontId="6" fillId="3" borderId="0" xfId="1" applyNumberFormat="1" applyFont="1" applyFill="1"/>
    <xf numFmtId="165" fontId="6" fillId="3" borderId="3" xfId="1" applyNumberFormat="1" applyFont="1" applyFill="1" applyBorder="1"/>
    <xf numFmtId="170" fontId="6" fillId="3" borderId="0" xfId="3" applyNumberFormat="1" applyFont="1" applyFill="1" applyBorder="1"/>
    <xf numFmtId="165" fontId="6" fillId="3" borderId="0" xfId="0" applyNumberFormat="1" applyFont="1" applyFill="1" applyBorder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tabSelected="1" zoomScale="80" zoomScaleNormal="80" workbookViewId="0">
      <selection activeCell="H259" sqref="H259"/>
    </sheetView>
  </sheetViews>
  <sheetFormatPr defaultColWidth="9.140625" defaultRowHeight="12.75" x14ac:dyDescent="0.2"/>
  <cols>
    <col min="1" max="1" width="3" style="31" customWidth="1"/>
    <col min="2" max="2" width="56.85546875" style="31" customWidth="1"/>
    <col min="3" max="3" width="1.7109375" style="31" customWidth="1"/>
    <col min="4" max="4" width="13.42578125" style="31" customWidth="1"/>
    <col min="5" max="5" width="1.7109375" style="31" customWidth="1"/>
    <col min="6" max="6" width="13.42578125" style="31" customWidth="1"/>
    <col min="7" max="7" width="1.7109375" style="31" customWidth="1"/>
    <col min="8" max="8" width="13.42578125" style="31" customWidth="1"/>
    <col min="9" max="9" width="1.7109375" style="52" customWidth="1"/>
    <col min="10" max="10" width="13.42578125" style="31" customWidth="1"/>
    <col min="11" max="11" width="1.7109375" style="31" customWidth="1"/>
    <col min="12" max="12" width="13.42578125" style="31" customWidth="1"/>
    <col min="13" max="13" width="1.7109375" style="31" customWidth="1"/>
    <col min="14" max="14" width="13.42578125" style="31" customWidth="1"/>
    <col min="15" max="15" width="11.7109375" style="31" customWidth="1"/>
    <col min="16" max="16" width="1.7109375" style="31" customWidth="1"/>
    <col min="17" max="16384" width="9.140625" style="31"/>
  </cols>
  <sheetData>
    <row r="1" spans="1:22" s="18" customFormat="1" ht="18.7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</row>
    <row r="2" spans="1:22" s="18" customFormat="1" ht="20.25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</row>
    <row r="3" spans="1:22" s="18" customFormat="1" x14ac:dyDescent="0.2">
      <c r="I3" s="25"/>
    </row>
    <row r="4" spans="1:22" s="18" customFormat="1" ht="14.1" customHeight="1" x14ac:dyDescent="0.3">
      <c r="A4" s="26" t="s">
        <v>2</v>
      </c>
      <c r="B4" s="27"/>
      <c r="C4" s="28"/>
      <c r="D4" s="29"/>
      <c r="E4" s="28"/>
      <c r="F4" s="28"/>
      <c r="G4" s="28"/>
      <c r="H4" s="28"/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/>
    </row>
    <row r="5" spans="1:22" s="18" customFormat="1" ht="12.75" customHeight="1" x14ac:dyDescent="0.3">
      <c r="A5" s="32" t="s">
        <v>3</v>
      </c>
      <c r="B5" s="27"/>
      <c r="C5" s="33"/>
      <c r="D5" s="33"/>
      <c r="E5" s="33"/>
      <c r="F5" s="33"/>
      <c r="G5" s="33"/>
      <c r="H5" s="33"/>
      <c r="I5" s="3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5"/>
    </row>
    <row r="6" spans="1:22" s="18" customFormat="1" ht="13.5" customHeight="1" x14ac:dyDescent="0.3">
      <c r="A6" s="32" t="s">
        <v>4</v>
      </c>
      <c r="B6" s="27"/>
      <c r="C6" s="33"/>
      <c r="D6" s="33"/>
      <c r="E6" s="33"/>
      <c r="F6" s="33"/>
      <c r="G6" s="33"/>
      <c r="H6" s="33"/>
      <c r="I6" s="34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5"/>
    </row>
    <row r="7" spans="1:22" s="18" customFormat="1" ht="15.75" customHeight="1" x14ac:dyDescent="0.3">
      <c r="A7" s="32" t="s">
        <v>162</v>
      </c>
      <c r="B7" s="27"/>
      <c r="C7" s="33"/>
      <c r="D7" s="33"/>
      <c r="E7" s="33"/>
      <c r="F7" s="33"/>
      <c r="G7" s="33"/>
      <c r="H7" s="33"/>
      <c r="I7" s="34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</row>
    <row r="8" spans="1:22" s="18" customFormat="1" ht="14.1" customHeight="1" x14ac:dyDescent="0.3">
      <c r="A8" s="32"/>
      <c r="B8" s="27"/>
      <c r="C8" s="28"/>
      <c r="D8" s="28"/>
      <c r="E8" s="28"/>
      <c r="F8" s="28"/>
      <c r="G8" s="28"/>
      <c r="H8" s="28"/>
      <c r="I8" s="3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1"/>
    </row>
    <row r="9" spans="1:22" s="18" customFormat="1" ht="14.1" customHeight="1" x14ac:dyDescent="0.3">
      <c r="A9" s="36" t="s">
        <v>5</v>
      </c>
      <c r="B9" s="37"/>
      <c r="C9" s="28"/>
      <c r="D9" s="28"/>
      <c r="E9" s="28"/>
      <c r="F9" s="28"/>
      <c r="G9" s="28"/>
      <c r="H9" s="28"/>
      <c r="I9" s="3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1"/>
    </row>
    <row r="10" spans="1:22" s="18" customFormat="1" ht="14.1" customHeight="1" x14ac:dyDescent="0.3">
      <c r="A10" s="36" t="s">
        <v>6</v>
      </c>
      <c r="B10" s="37"/>
      <c r="C10" s="28"/>
      <c r="D10" s="28"/>
      <c r="E10" s="28"/>
      <c r="F10" s="28"/>
      <c r="G10" s="28"/>
      <c r="H10" s="28"/>
      <c r="I10" s="3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1"/>
    </row>
    <row r="11" spans="1:22" s="18" customFormat="1" ht="12.75" customHeight="1" x14ac:dyDescent="0.3">
      <c r="A11" s="36" t="s">
        <v>7</v>
      </c>
      <c r="B11" s="37"/>
      <c r="C11" s="33"/>
      <c r="D11" s="33"/>
      <c r="E11" s="33"/>
      <c r="F11" s="33"/>
      <c r="G11" s="33"/>
      <c r="H11" s="33"/>
      <c r="I11" s="3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/>
    </row>
    <row r="12" spans="1:22" s="18" customFormat="1" ht="12.75" customHeight="1" x14ac:dyDescent="0.3">
      <c r="A12" s="36" t="s">
        <v>8</v>
      </c>
      <c r="B12" s="38"/>
      <c r="C12" s="33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</row>
    <row r="13" spans="1:22" s="18" customFormat="1" ht="12.75" customHeight="1" x14ac:dyDescent="0.3">
      <c r="A13" s="36" t="s">
        <v>9</v>
      </c>
      <c r="B13" s="37"/>
      <c r="C13" s="33"/>
      <c r="D13" s="33"/>
      <c r="E13" s="33"/>
      <c r="F13" s="33"/>
      <c r="G13" s="33"/>
      <c r="H13" s="33"/>
      <c r="I13" s="34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5"/>
    </row>
    <row r="14" spans="1:22" s="18" customFormat="1" ht="12.75" customHeight="1" x14ac:dyDescent="0.3">
      <c r="A14" s="39"/>
      <c r="B14" s="37"/>
      <c r="C14" s="33"/>
      <c r="D14" s="33"/>
      <c r="E14" s="33"/>
      <c r="F14" s="33"/>
      <c r="G14" s="33"/>
      <c r="H14" s="33"/>
      <c r="I14" s="34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5"/>
    </row>
    <row r="15" spans="1:22" s="18" customFormat="1" ht="12.75" customHeight="1" x14ac:dyDescent="0.3">
      <c r="A15" s="26" t="s">
        <v>10</v>
      </c>
      <c r="B15" s="37"/>
      <c r="C15" s="33"/>
      <c r="D15" s="33"/>
      <c r="E15" s="33"/>
      <c r="F15" s="33"/>
      <c r="G15" s="33"/>
      <c r="H15" s="33"/>
      <c r="I15" s="34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/>
    </row>
    <row r="16" spans="1:22" s="18" customFormat="1" ht="12.75" customHeight="1" x14ac:dyDescent="0.3">
      <c r="A16" s="36" t="s">
        <v>11</v>
      </c>
      <c r="B16" s="37"/>
      <c r="C16" s="33"/>
      <c r="D16" s="33"/>
      <c r="E16" s="33"/>
      <c r="F16" s="33"/>
      <c r="G16" s="33"/>
      <c r="H16" s="33"/>
      <c r="I16" s="34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5"/>
    </row>
    <row r="17" spans="1:22" s="42" customFormat="1" ht="12.75" customHeight="1" x14ac:dyDescent="0.3">
      <c r="A17" s="36" t="s">
        <v>12</v>
      </c>
      <c r="B17" s="37"/>
      <c r="C17" s="40"/>
      <c r="D17" s="40"/>
      <c r="E17" s="40"/>
      <c r="F17" s="40"/>
      <c r="G17" s="40"/>
      <c r="H17" s="40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s="18" customFormat="1" ht="12.75" customHeight="1" x14ac:dyDescent="0.3">
      <c r="A18" s="36" t="s">
        <v>13</v>
      </c>
      <c r="B18" s="37"/>
      <c r="C18" s="33"/>
      <c r="D18" s="33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5"/>
    </row>
    <row r="19" spans="1:22" s="18" customFormat="1" ht="12.75" customHeight="1" x14ac:dyDescent="0.3">
      <c r="A19" s="36"/>
      <c r="B19" s="37"/>
      <c r="C19" s="33"/>
      <c r="D19" s="33"/>
      <c r="E19" s="33"/>
      <c r="F19" s="33"/>
      <c r="G19" s="33"/>
      <c r="H19" s="33"/>
      <c r="I19" s="34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5"/>
    </row>
    <row r="20" spans="1:22" s="18" customFormat="1" ht="12.75" customHeight="1" x14ac:dyDescent="0.3">
      <c r="A20" s="36" t="s">
        <v>14</v>
      </c>
      <c r="B20" s="37"/>
      <c r="C20" s="33"/>
      <c r="D20" s="33"/>
      <c r="E20" s="33"/>
      <c r="F20" s="33"/>
      <c r="G20" s="33"/>
      <c r="H20" s="33"/>
      <c r="I20" s="34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5"/>
    </row>
    <row r="21" spans="1:22" s="18" customFormat="1" ht="12.75" customHeight="1" x14ac:dyDescent="0.3">
      <c r="A21" s="36" t="s">
        <v>15</v>
      </c>
      <c r="B21" s="37"/>
      <c r="C21" s="33"/>
      <c r="D21" s="33"/>
      <c r="E21" s="33"/>
      <c r="F21" s="33"/>
      <c r="G21" s="33"/>
      <c r="H21" s="33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5"/>
    </row>
    <row r="22" spans="1:22" s="18" customFormat="1" ht="12.75" customHeight="1" x14ac:dyDescent="0.3">
      <c r="A22" s="36"/>
      <c r="B22" s="37"/>
      <c r="C22" s="33"/>
      <c r="D22" s="33"/>
      <c r="E22" s="33"/>
      <c r="F22" s="33"/>
      <c r="G22" s="33"/>
      <c r="H22" s="33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5"/>
    </row>
    <row r="23" spans="1:22" s="18" customFormat="1" ht="12.75" customHeight="1" x14ac:dyDescent="0.3">
      <c r="A23" s="43" t="s">
        <v>16</v>
      </c>
      <c r="B23" s="37"/>
      <c r="C23" s="33"/>
      <c r="D23" s="33"/>
      <c r="E23" s="33"/>
      <c r="F23" s="33"/>
      <c r="G23" s="33"/>
      <c r="H23" s="33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"/>
    </row>
    <row r="24" spans="1:22" s="18" customFormat="1" ht="12.75" customHeight="1" x14ac:dyDescent="0.3">
      <c r="A24" s="44" t="s">
        <v>17</v>
      </c>
      <c r="B24" s="37"/>
      <c r="C24" s="33"/>
      <c r="D24" s="33"/>
      <c r="E24" s="33"/>
      <c r="F24" s="33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5"/>
    </row>
    <row r="25" spans="1:22" s="18" customFormat="1" ht="12.75" customHeight="1" x14ac:dyDescent="0.3">
      <c r="A25" s="44"/>
      <c r="B25" s="37"/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5"/>
    </row>
    <row r="26" spans="1:22" s="18" customFormat="1" ht="12.75" customHeight="1" x14ac:dyDescent="0.3">
      <c r="A26" s="26" t="s">
        <v>18</v>
      </c>
      <c r="B26" s="37"/>
      <c r="C26" s="33"/>
      <c r="D26" s="33"/>
      <c r="E26" s="33"/>
      <c r="F26" s="33"/>
      <c r="G26" s="33"/>
      <c r="H26" s="33"/>
      <c r="I26" s="34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5"/>
    </row>
    <row r="27" spans="1:22" s="18" customFormat="1" ht="12.75" customHeight="1" x14ac:dyDescent="0.3">
      <c r="A27" s="45" t="s">
        <v>19</v>
      </c>
      <c r="B27" s="37"/>
      <c r="C27" s="33"/>
      <c r="D27" s="33"/>
      <c r="E27" s="33"/>
      <c r="F27" s="33"/>
      <c r="G27" s="33"/>
      <c r="H27" s="33"/>
      <c r="I27" s="34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5"/>
    </row>
    <row r="28" spans="1:22" s="18" customFormat="1" ht="12.75" customHeight="1" x14ac:dyDescent="0.3">
      <c r="A28" s="45" t="s">
        <v>20</v>
      </c>
      <c r="B28" s="37"/>
      <c r="C28" s="33"/>
      <c r="D28" s="33"/>
      <c r="E28" s="33"/>
      <c r="F28" s="33"/>
      <c r="G28" s="33"/>
      <c r="H28" s="33"/>
      <c r="I28" s="34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5"/>
    </row>
    <row r="29" spans="1:22" s="18" customFormat="1" ht="15.75" customHeight="1" x14ac:dyDescent="0.3">
      <c r="A29" s="45" t="s">
        <v>21</v>
      </c>
      <c r="B29" s="37"/>
      <c r="C29" s="46"/>
      <c r="D29" s="31"/>
      <c r="E29" s="47"/>
      <c r="F29" s="48"/>
      <c r="G29" s="48"/>
      <c r="H29" s="48"/>
      <c r="I29" s="49"/>
      <c r="J29" s="48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5"/>
    </row>
    <row r="30" spans="1:22" s="18" customFormat="1" ht="12.75" customHeight="1" x14ac:dyDescent="0.3">
      <c r="A30" s="45" t="s">
        <v>22</v>
      </c>
      <c r="B30" s="37"/>
      <c r="C30" s="33"/>
      <c r="D30" s="33"/>
      <c r="E30" s="33"/>
      <c r="F30" s="33"/>
      <c r="G30" s="33"/>
      <c r="H30" s="33"/>
      <c r="I30" s="34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5"/>
    </row>
    <row r="31" spans="1:22" s="18" customFormat="1" ht="12.75" customHeight="1" x14ac:dyDescent="0.3">
      <c r="A31" s="31"/>
      <c r="B31" s="33"/>
      <c r="C31" s="33"/>
      <c r="D31" s="33"/>
      <c r="E31" s="33"/>
      <c r="F31" s="33"/>
      <c r="G31" s="33"/>
      <c r="H31" s="33"/>
      <c r="I31" s="34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5"/>
    </row>
    <row r="32" spans="1:22" s="18" customFormat="1" ht="13.5" thickBot="1" x14ac:dyDescent="0.25">
      <c r="A32" s="50" t="s">
        <v>23</v>
      </c>
      <c r="B32" s="50"/>
      <c r="C32" s="50"/>
      <c r="D32" s="51"/>
      <c r="E32" s="50"/>
      <c r="F32" s="50"/>
      <c r="G32" s="50"/>
      <c r="H32" s="50"/>
      <c r="I32" s="52"/>
      <c r="J32" s="52"/>
      <c r="K32" s="50"/>
      <c r="L32" s="52"/>
      <c r="M32" s="52"/>
      <c r="Q32" s="31"/>
    </row>
    <row r="33" spans="1:20" s="58" customFormat="1" x14ac:dyDescent="0.2">
      <c r="A33" s="53"/>
      <c r="B33" s="53"/>
      <c r="C33" s="53"/>
      <c r="D33" s="54" t="s">
        <v>24</v>
      </c>
      <c r="E33" s="54"/>
      <c r="F33" s="54"/>
      <c r="G33" s="55"/>
      <c r="H33" s="54" t="s">
        <v>25</v>
      </c>
      <c r="I33" s="54"/>
      <c r="J33" s="54"/>
      <c r="K33" s="56"/>
      <c r="L33" s="57" t="s">
        <v>26</v>
      </c>
    </row>
    <row r="34" spans="1:20" s="58" customFormat="1" x14ac:dyDescent="0.2">
      <c r="A34" s="59"/>
      <c r="B34" s="59"/>
      <c r="C34" s="59"/>
      <c r="D34" s="60" t="s">
        <v>27</v>
      </c>
      <c r="E34" s="60"/>
      <c r="F34" s="60"/>
      <c r="G34" s="61"/>
      <c r="H34" s="60" t="str">
        <f>+$D$34</f>
        <v>September 30,</v>
      </c>
      <c r="I34" s="60"/>
      <c r="J34" s="60"/>
      <c r="K34" s="59"/>
      <c r="L34" s="62" t="s">
        <v>28</v>
      </c>
    </row>
    <row r="35" spans="1:20" s="58" customFormat="1" x14ac:dyDescent="0.2">
      <c r="A35" s="63" t="s">
        <v>29</v>
      </c>
      <c r="B35" s="64"/>
      <c r="C35" s="65"/>
      <c r="D35" s="157">
        <v>2012</v>
      </c>
      <c r="E35" s="66"/>
      <c r="F35" s="67">
        <v>2011</v>
      </c>
      <c r="G35" s="68"/>
      <c r="H35" s="157">
        <f>+$D$35</f>
        <v>2012</v>
      </c>
      <c r="I35" s="66"/>
      <c r="J35" s="67">
        <f>+$F$35</f>
        <v>2011</v>
      </c>
      <c r="K35" s="69"/>
      <c r="L35" s="1">
        <v>2011</v>
      </c>
      <c r="M35" s="65"/>
      <c r="N35" s="65"/>
    </row>
    <row r="36" spans="1:20" s="58" customFormat="1" x14ac:dyDescent="0.2">
      <c r="A36" s="65" t="s">
        <v>29</v>
      </c>
      <c r="B36" s="31" t="s">
        <v>30</v>
      </c>
      <c r="C36" s="65"/>
      <c r="D36" s="70" t="s">
        <v>31</v>
      </c>
      <c r="E36" s="70"/>
      <c r="F36" s="70"/>
      <c r="G36" s="70"/>
      <c r="H36" s="70"/>
      <c r="I36" s="70"/>
      <c r="J36" s="70"/>
      <c r="K36" s="70"/>
      <c r="L36" s="70"/>
      <c r="M36" s="69"/>
      <c r="N36" s="71"/>
      <c r="O36" s="65"/>
    </row>
    <row r="37" spans="1:20" s="58" customFormat="1" x14ac:dyDescent="0.2">
      <c r="A37" s="65"/>
      <c r="B37" s="52" t="s">
        <v>32</v>
      </c>
      <c r="C37" s="65"/>
      <c r="D37" s="158">
        <f>+H37-303386</f>
        <v>163807</v>
      </c>
      <c r="E37" s="72"/>
      <c r="F37" s="2">
        <v>164882</v>
      </c>
      <c r="G37" s="2"/>
      <c r="H37" s="158">
        <f>468693-1500</f>
        <v>467193</v>
      </c>
      <c r="I37" s="72"/>
      <c r="J37" s="2">
        <v>461644</v>
      </c>
      <c r="L37" s="2">
        <v>627015</v>
      </c>
      <c r="M37" s="69"/>
      <c r="N37" s="71"/>
      <c r="O37" s="65"/>
    </row>
    <row r="38" spans="1:20" s="58" customFormat="1" x14ac:dyDescent="0.2">
      <c r="A38" s="65"/>
      <c r="B38" s="31" t="s">
        <v>33</v>
      </c>
      <c r="C38" s="65"/>
      <c r="D38" s="159">
        <f>+H38-258611</f>
        <v>121328</v>
      </c>
      <c r="E38" s="73"/>
      <c r="F38" s="3">
        <v>61135</v>
      </c>
      <c r="G38" s="3"/>
      <c r="H38" s="159">
        <v>379939</v>
      </c>
      <c r="I38" s="73"/>
      <c r="J38" s="3">
        <v>185167</v>
      </c>
      <c r="L38" s="3">
        <v>223528</v>
      </c>
      <c r="M38" s="69"/>
      <c r="N38" s="71"/>
      <c r="O38" s="65"/>
    </row>
    <row r="39" spans="1:20" s="58" customFormat="1" x14ac:dyDescent="0.2">
      <c r="A39" s="53"/>
      <c r="B39" s="52" t="s">
        <v>34</v>
      </c>
      <c r="C39" s="53"/>
      <c r="D39" s="159">
        <f>+H39-135306</f>
        <v>65723</v>
      </c>
      <c r="E39" s="73"/>
      <c r="F39" s="3">
        <v>83035</v>
      </c>
      <c r="G39" s="3"/>
      <c r="H39" s="159">
        <v>201029</v>
      </c>
      <c r="I39" s="73"/>
      <c r="J39" s="3">
        <v>170632</v>
      </c>
      <c r="L39" s="3">
        <v>278279</v>
      </c>
      <c r="M39" s="69"/>
      <c r="N39" s="71"/>
      <c r="O39" s="65"/>
    </row>
    <row r="40" spans="1:20" s="58" customFormat="1" x14ac:dyDescent="0.2">
      <c r="A40" s="53"/>
      <c r="B40" s="52" t="s">
        <v>35</v>
      </c>
      <c r="C40" s="53"/>
      <c r="D40" s="159">
        <f>+H40-59025</f>
        <v>33108</v>
      </c>
      <c r="E40" s="73"/>
      <c r="F40" s="3">
        <v>27515</v>
      </c>
      <c r="G40" s="3"/>
      <c r="H40" s="159">
        <f>32091+60042</f>
        <v>92133</v>
      </c>
      <c r="I40" s="73"/>
      <c r="J40" s="3">
        <v>80211</v>
      </c>
      <c r="L40" s="3">
        <v>110031</v>
      </c>
      <c r="M40" s="69"/>
      <c r="N40" s="71"/>
      <c r="O40" s="65"/>
    </row>
    <row r="41" spans="1:20" s="58" customFormat="1" x14ac:dyDescent="0.2">
      <c r="A41" s="64"/>
      <c r="B41" s="74" t="s">
        <v>36</v>
      </c>
      <c r="C41" s="53"/>
      <c r="D41" s="160">
        <f>+H41-13444</f>
        <v>4330</v>
      </c>
      <c r="E41" s="73"/>
      <c r="F41" s="4">
        <v>3330</v>
      </c>
      <c r="G41" s="3"/>
      <c r="H41" s="160">
        <v>17774</v>
      </c>
      <c r="I41" s="73"/>
      <c r="J41" s="4">
        <v>11012</v>
      </c>
      <c r="L41" s="4">
        <v>14166</v>
      </c>
      <c r="M41" s="69"/>
      <c r="N41" s="71"/>
      <c r="O41" s="65"/>
    </row>
    <row r="42" spans="1:20" s="76" customFormat="1" x14ac:dyDescent="0.2">
      <c r="A42" s="53"/>
      <c r="B42" s="52" t="s">
        <v>37</v>
      </c>
      <c r="C42" s="53"/>
      <c r="D42" s="161">
        <f>SUM(D37:D41)</f>
        <v>388296</v>
      </c>
      <c r="E42" s="75"/>
      <c r="F42" s="5">
        <f>SUM(F37:F41)</f>
        <v>339897</v>
      </c>
      <c r="G42" s="5"/>
      <c r="H42" s="161">
        <f>SUM(H37:H41)</f>
        <v>1158068</v>
      </c>
      <c r="I42" s="75"/>
      <c r="J42" s="5">
        <f>SUM(J37:J41)</f>
        <v>908666</v>
      </c>
      <c r="L42" s="5">
        <f>SUM(L37:L41)</f>
        <v>1253019</v>
      </c>
      <c r="M42" s="77"/>
      <c r="N42" s="78"/>
      <c r="O42" s="53"/>
    </row>
    <row r="43" spans="1:20" s="58" customFormat="1" x14ac:dyDescent="0.2">
      <c r="A43" s="53"/>
      <c r="B43" s="52" t="s">
        <v>38</v>
      </c>
      <c r="C43" s="53" t="s">
        <v>29</v>
      </c>
      <c r="D43" s="162">
        <f>+H43-101</f>
        <v>0</v>
      </c>
      <c r="E43" s="79"/>
      <c r="F43" s="6">
        <v>0</v>
      </c>
      <c r="G43" s="6"/>
      <c r="H43" s="162">
        <v>101</v>
      </c>
      <c r="I43" s="79"/>
      <c r="J43" s="6">
        <v>10</v>
      </c>
      <c r="L43" s="6">
        <v>281</v>
      </c>
      <c r="N43" s="71"/>
      <c r="O43" s="65"/>
    </row>
    <row r="44" spans="1:20" s="58" customFormat="1" x14ac:dyDescent="0.2">
      <c r="A44" s="80"/>
      <c r="B44" s="81" t="s">
        <v>39</v>
      </c>
      <c r="C44" s="53"/>
      <c r="D44" s="163">
        <f>SUM(D42:D43)</f>
        <v>388296</v>
      </c>
      <c r="E44" s="82"/>
      <c r="F44" s="7">
        <f>SUM(F42:F43)</f>
        <v>339897</v>
      </c>
      <c r="G44" s="5"/>
      <c r="H44" s="163">
        <f>SUM(H42:H43)</f>
        <v>1158169</v>
      </c>
      <c r="I44" s="82"/>
      <c r="J44" s="7">
        <f>SUM(J42:J43)</f>
        <v>908676</v>
      </c>
      <c r="L44" s="7">
        <f>SUM(L42:L43)</f>
        <v>1253300</v>
      </c>
      <c r="N44" s="71"/>
      <c r="O44" s="65"/>
    </row>
    <row r="45" spans="1:20" s="58" customFormat="1" x14ac:dyDescent="0.2">
      <c r="A45" s="53"/>
      <c r="B45" s="53"/>
      <c r="C45" s="53"/>
      <c r="D45" s="83"/>
      <c r="E45" s="79"/>
      <c r="F45" s="83"/>
      <c r="G45" s="83"/>
      <c r="H45" s="83"/>
      <c r="I45" s="83"/>
      <c r="J45" s="83"/>
      <c r="K45" s="84"/>
      <c r="O45" s="65"/>
      <c r="P45" s="65"/>
    </row>
    <row r="46" spans="1:20" s="18" customFormat="1" x14ac:dyDescent="0.2">
      <c r="A46" s="85"/>
      <c r="B46" s="85"/>
      <c r="C46" s="52"/>
      <c r="D46" s="86"/>
      <c r="E46" s="13"/>
      <c r="F46" s="13"/>
      <c r="G46" s="13"/>
      <c r="H46" s="13"/>
      <c r="I46" s="13"/>
      <c r="J46" s="13"/>
      <c r="K46" s="13"/>
      <c r="L46" s="86"/>
      <c r="M46" s="13"/>
      <c r="N46" s="13"/>
      <c r="O46" s="8"/>
      <c r="P46" s="8"/>
      <c r="Q46" s="8"/>
      <c r="R46" s="8"/>
      <c r="S46" s="52"/>
      <c r="T46" s="52"/>
    </row>
    <row r="47" spans="1:20" s="18" customFormat="1" ht="13.5" thickBot="1" x14ac:dyDescent="0.25">
      <c r="A47" s="50" t="s">
        <v>40</v>
      </c>
      <c r="B47" s="50"/>
      <c r="C47" s="50"/>
      <c r="D47" s="51"/>
      <c r="E47" s="50"/>
      <c r="F47" s="50"/>
      <c r="G47" s="50"/>
      <c r="H47" s="50"/>
      <c r="I47" s="50"/>
      <c r="J47" s="50"/>
      <c r="K47" s="50"/>
      <c r="L47" s="50"/>
      <c r="M47" s="52"/>
      <c r="P47" s="31"/>
      <c r="Q47" s="52"/>
    </row>
    <row r="48" spans="1:20" s="18" customFormat="1" x14ac:dyDescent="0.2">
      <c r="A48" s="52"/>
      <c r="B48" s="52"/>
      <c r="C48" s="52"/>
      <c r="D48" s="54" t="s">
        <v>24</v>
      </c>
      <c r="E48" s="54"/>
      <c r="F48" s="54"/>
      <c r="G48" s="55"/>
      <c r="H48" s="54" t="str">
        <f>$H$33</f>
        <v>Nine months ended</v>
      </c>
      <c r="I48" s="54"/>
      <c r="J48" s="54"/>
      <c r="K48" s="87"/>
      <c r="L48" s="88" t="s">
        <v>26</v>
      </c>
      <c r="M48" s="61"/>
      <c r="P48" s="31"/>
      <c r="Q48" s="52"/>
    </row>
    <row r="49" spans="1:17" s="18" customFormat="1" x14ac:dyDescent="0.2">
      <c r="A49" s="61"/>
      <c r="B49" s="61"/>
      <c r="C49" s="61"/>
      <c r="D49" s="60" t="str">
        <f>+$D$34</f>
        <v>September 30,</v>
      </c>
      <c r="E49" s="60"/>
      <c r="F49" s="60"/>
      <c r="G49" s="61"/>
      <c r="H49" s="60" t="str">
        <f>+$D$34</f>
        <v>September 30,</v>
      </c>
      <c r="I49" s="60"/>
      <c r="J49" s="60"/>
      <c r="K49" s="87"/>
      <c r="L49" s="62" t="s">
        <v>28</v>
      </c>
      <c r="M49" s="61"/>
      <c r="P49" s="31"/>
      <c r="Q49" s="31"/>
    </row>
    <row r="50" spans="1:17" s="18" customFormat="1" x14ac:dyDescent="0.2">
      <c r="A50" s="63"/>
      <c r="B50" s="74"/>
      <c r="C50" s="31"/>
      <c r="D50" s="157">
        <f>+$D$35</f>
        <v>2012</v>
      </c>
      <c r="E50" s="66"/>
      <c r="F50" s="67">
        <f>+$F$35</f>
        <v>2011</v>
      </c>
      <c r="G50" s="68"/>
      <c r="H50" s="157">
        <f>+$D$35</f>
        <v>2012</v>
      </c>
      <c r="I50" s="66"/>
      <c r="J50" s="67">
        <f>+$F$35</f>
        <v>2011</v>
      </c>
      <c r="K50" s="87"/>
      <c r="L50" s="1">
        <f>$L$35</f>
        <v>2011</v>
      </c>
      <c r="O50" s="31"/>
    </row>
    <row r="51" spans="1:17" s="18" customFormat="1" x14ac:dyDescent="0.2">
      <c r="A51" s="89" t="s">
        <v>41</v>
      </c>
      <c r="B51" s="35"/>
      <c r="C51" s="31"/>
      <c r="D51" s="70" t="s">
        <v>31</v>
      </c>
      <c r="E51" s="70"/>
      <c r="F51" s="70"/>
      <c r="G51" s="70"/>
      <c r="H51" s="70"/>
      <c r="I51" s="70"/>
      <c r="J51" s="70"/>
      <c r="K51" s="70"/>
      <c r="L51" s="70"/>
      <c r="M51" s="25"/>
      <c r="O51" s="31"/>
      <c r="P51" s="31"/>
      <c r="Q51" s="31"/>
    </row>
    <row r="52" spans="1:17" s="18" customFormat="1" x14ac:dyDescent="0.2">
      <c r="A52" s="31"/>
      <c r="B52" s="35" t="s">
        <v>42</v>
      </c>
      <c r="C52" s="31"/>
      <c r="D52" s="164">
        <f>+H52-403157</f>
        <v>226071</v>
      </c>
      <c r="E52" s="8"/>
      <c r="F52" s="8">
        <v>155280</v>
      </c>
      <c r="G52" s="8"/>
      <c r="H52" s="164">
        <f>630728-1500</f>
        <v>629228</v>
      </c>
      <c r="I52" s="8"/>
      <c r="J52" s="8">
        <v>395317</v>
      </c>
      <c r="K52" s="13"/>
      <c r="L52" s="8">
        <v>545801</v>
      </c>
      <c r="N52" s="90"/>
      <c r="O52" s="31"/>
    </row>
    <row r="53" spans="1:17" s="18" customFormat="1" x14ac:dyDescent="0.2">
      <c r="A53" s="31"/>
      <c r="B53" s="35" t="s">
        <v>43</v>
      </c>
      <c r="C53" s="31"/>
      <c r="D53" s="165">
        <f>+H53-723</f>
        <v>180</v>
      </c>
      <c r="E53" s="9"/>
      <c r="F53" s="9">
        <v>4400</v>
      </c>
      <c r="G53" s="9"/>
      <c r="H53" s="165">
        <v>903</v>
      </c>
      <c r="I53" s="9"/>
      <c r="J53" s="9">
        <v>4400</v>
      </c>
      <c r="K53" s="12"/>
      <c r="L53" s="9">
        <v>4400</v>
      </c>
      <c r="N53" s="90"/>
      <c r="O53" s="31"/>
    </row>
    <row r="54" spans="1:17" s="18" customFormat="1" x14ac:dyDescent="0.2">
      <c r="A54" s="31"/>
      <c r="B54" s="35" t="s">
        <v>44</v>
      </c>
      <c r="C54" s="10"/>
      <c r="D54" s="166">
        <f>+H54-914</f>
        <v>0</v>
      </c>
      <c r="E54" s="10"/>
      <c r="F54" s="10">
        <v>0</v>
      </c>
      <c r="G54" s="10"/>
      <c r="H54" s="166">
        <v>914</v>
      </c>
      <c r="I54" s="10"/>
      <c r="J54" s="10">
        <v>0</v>
      </c>
      <c r="K54" s="12"/>
      <c r="L54" s="10">
        <v>-2583</v>
      </c>
      <c r="M54" s="91"/>
      <c r="N54" s="90"/>
      <c r="O54" s="31"/>
    </row>
    <row r="55" spans="1:17" s="18" customFormat="1" x14ac:dyDescent="0.2">
      <c r="A55" s="31"/>
      <c r="B55" s="35" t="s">
        <v>45</v>
      </c>
      <c r="C55" s="10"/>
      <c r="D55" s="166">
        <f>+H55+66528</f>
        <v>-31575</v>
      </c>
      <c r="E55" s="10"/>
      <c r="F55" s="10">
        <v>-39979</v>
      </c>
      <c r="G55" s="10"/>
      <c r="H55" s="166">
        <f>-98043-51-9</f>
        <v>-98103</v>
      </c>
      <c r="I55" s="10"/>
      <c r="J55" s="10">
        <v>-108518</v>
      </c>
      <c r="K55" s="12"/>
      <c r="L55" s="10">
        <v>-155311</v>
      </c>
      <c r="N55" s="90"/>
      <c r="O55" s="31"/>
    </row>
    <row r="56" spans="1:17" s="18" customFormat="1" x14ac:dyDescent="0.2">
      <c r="A56" s="31"/>
      <c r="B56" s="35" t="s">
        <v>46</v>
      </c>
      <c r="C56" s="10"/>
      <c r="D56" s="166">
        <f>+H56+202188</f>
        <v>-78472</v>
      </c>
      <c r="E56" s="10"/>
      <c r="F56" s="10">
        <v>-71792</v>
      </c>
      <c r="G56" s="10"/>
      <c r="H56" s="166">
        <f>-8714-14134-257812</f>
        <v>-280660</v>
      </c>
      <c r="I56" s="10"/>
      <c r="J56" s="10">
        <v>-185327</v>
      </c>
      <c r="K56" s="12"/>
      <c r="L56" s="10">
        <v>-237005</v>
      </c>
      <c r="N56" s="90"/>
      <c r="O56" s="31"/>
    </row>
    <row r="57" spans="1:17" s="18" customFormat="1" x14ac:dyDescent="0.2">
      <c r="A57" s="81"/>
      <c r="B57" s="92" t="s">
        <v>47</v>
      </c>
      <c r="C57" s="31"/>
      <c r="D57" s="167">
        <f>SUM(D52:D56)</f>
        <v>116204</v>
      </c>
      <c r="E57" s="9"/>
      <c r="F57" s="11">
        <f>SUM(F52:F56)</f>
        <v>47909</v>
      </c>
      <c r="G57" s="12"/>
      <c r="H57" s="167">
        <f>SUM(H52:H56)</f>
        <v>252282</v>
      </c>
      <c r="I57" s="9"/>
      <c r="J57" s="11">
        <f>SUM(J52:J56)</f>
        <v>105872</v>
      </c>
      <c r="K57" s="12"/>
      <c r="L57" s="11">
        <f>SUM(L52:L56)</f>
        <v>155302</v>
      </c>
      <c r="N57" s="90"/>
      <c r="O57" s="31"/>
    </row>
    <row r="58" spans="1:17" s="18" customFormat="1" x14ac:dyDescent="0.2">
      <c r="A58" s="89" t="s">
        <v>48</v>
      </c>
      <c r="B58" s="35"/>
      <c r="C58" s="31"/>
      <c r="D58" s="9"/>
      <c r="E58" s="9"/>
      <c r="F58" s="9"/>
      <c r="G58" s="9"/>
      <c r="H58" s="9"/>
      <c r="I58" s="9"/>
      <c r="J58" s="9"/>
      <c r="K58" s="12"/>
      <c r="L58" s="9"/>
      <c r="N58" s="90"/>
      <c r="O58" s="31"/>
    </row>
    <row r="59" spans="1:17" s="18" customFormat="1" x14ac:dyDescent="0.2">
      <c r="A59" s="31"/>
      <c r="B59" s="35" t="s">
        <v>42</v>
      </c>
      <c r="C59" s="31"/>
      <c r="D59" s="164">
        <f>+H59+12319</f>
        <v>-3641</v>
      </c>
      <c r="E59" s="8"/>
      <c r="F59" s="8">
        <v>-2591</v>
      </c>
      <c r="G59" s="8"/>
      <c r="H59" s="164">
        <f>1305-17265</f>
        <v>-15960</v>
      </c>
      <c r="I59" s="8"/>
      <c r="J59" s="8">
        <v>-6072</v>
      </c>
      <c r="K59" s="93"/>
      <c r="L59" s="8">
        <v>-11039</v>
      </c>
      <c r="M59" s="91"/>
      <c r="N59" s="90"/>
      <c r="O59" s="31"/>
    </row>
    <row r="60" spans="1:17" s="18" customFormat="1" x14ac:dyDescent="0.2">
      <c r="A60" s="31"/>
      <c r="B60" s="35" t="s">
        <v>45</v>
      </c>
      <c r="C60" s="31"/>
      <c r="D60" s="162">
        <f>+H60+2451</f>
        <v>-1389</v>
      </c>
      <c r="E60" s="6"/>
      <c r="F60" s="6">
        <v>-1381</v>
      </c>
      <c r="G60" s="6"/>
      <c r="H60" s="162">
        <f>-2080-1722-38</f>
        <v>-3840</v>
      </c>
      <c r="I60" s="6"/>
      <c r="J60" s="6">
        <v>-4362</v>
      </c>
      <c r="K60" s="94"/>
      <c r="L60" s="6">
        <v>-5565</v>
      </c>
      <c r="N60" s="90"/>
      <c r="O60" s="31"/>
    </row>
    <row r="61" spans="1:17" s="18" customFormat="1" x14ac:dyDescent="0.2">
      <c r="A61" s="81"/>
      <c r="B61" s="92" t="s">
        <v>49</v>
      </c>
      <c r="C61" s="31"/>
      <c r="D61" s="167">
        <f>SUM(D59:D60)</f>
        <v>-5030</v>
      </c>
      <c r="E61" s="9"/>
      <c r="F61" s="11">
        <f>SUM(F59:F60)</f>
        <v>-3972</v>
      </c>
      <c r="G61" s="12"/>
      <c r="H61" s="167">
        <f>SUM(H59:H60)</f>
        <v>-19800</v>
      </c>
      <c r="I61" s="9"/>
      <c r="J61" s="11">
        <f>SUM(J59:J60)</f>
        <v>-10434</v>
      </c>
      <c r="K61" s="12"/>
      <c r="L61" s="11">
        <f>SUM(L59:L60)</f>
        <v>-16604</v>
      </c>
      <c r="N61" s="90"/>
      <c r="O61" s="31"/>
    </row>
    <row r="62" spans="1:17" s="18" customFormat="1" x14ac:dyDescent="0.2">
      <c r="A62" s="89" t="s">
        <v>50</v>
      </c>
      <c r="B62" s="35"/>
      <c r="C62" s="31"/>
      <c r="D62" s="9"/>
      <c r="E62" s="9"/>
      <c r="F62" s="9"/>
      <c r="G62" s="9"/>
      <c r="H62" s="9"/>
      <c r="I62" s="9"/>
      <c r="J62" s="9"/>
      <c r="K62" s="12"/>
      <c r="L62" s="9"/>
      <c r="N62" s="90"/>
      <c r="O62" s="31"/>
    </row>
    <row r="63" spans="1:17" s="18" customFormat="1" x14ac:dyDescent="0.2">
      <c r="A63" s="31"/>
      <c r="B63" s="35" t="s">
        <v>42</v>
      </c>
      <c r="C63" s="31"/>
      <c r="D63" s="164">
        <f>+H63-1048</f>
        <v>-316</v>
      </c>
      <c r="E63" s="8"/>
      <c r="F63" s="8">
        <v>555</v>
      </c>
      <c r="G63" s="8"/>
      <c r="H63" s="164">
        <v>732</v>
      </c>
      <c r="I63" s="8"/>
      <c r="J63" s="8">
        <v>482</v>
      </c>
      <c r="K63" s="13"/>
      <c r="L63" s="8">
        <v>1</v>
      </c>
      <c r="N63" s="90"/>
      <c r="O63" s="31"/>
    </row>
    <row r="64" spans="1:17" s="18" customFormat="1" x14ac:dyDescent="0.2">
      <c r="A64" s="31"/>
      <c r="B64" s="35" t="s">
        <v>45</v>
      </c>
      <c r="C64" s="31"/>
      <c r="D64" s="162">
        <v>0</v>
      </c>
      <c r="E64" s="6"/>
      <c r="F64" s="6">
        <v>0</v>
      </c>
      <c r="G64" s="6"/>
      <c r="H64" s="162">
        <v>0</v>
      </c>
      <c r="I64" s="6"/>
      <c r="J64" s="6">
        <v>0</v>
      </c>
      <c r="K64" s="12"/>
      <c r="L64" s="6">
        <v>0</v>
      </c>
      <c r="N64" s="90"/>
      <c r="O64" s="31"/>
    </row>
    <row r="65" spans="1:20" s="18" customFormat="1" x14ac:dyDescent="0.2">
      <c r="A65" s="31"/>
      <c r="B65" s="35" t="s">
        <v>46</v>
      </c>
      <c r="C65" s="31"/>
      <c r="D65" s="162">
        <v>0</v>
      </c>
      <c r="E65" s="6"/>
      <c r="F65" s="6">
        <v>0</v>
      </c>
      <c r="G65" s="6"/>
      <c r="H65" s="162">
        <v>0</v>
      </c>
      <c r="I65" s="6"/>
      <c r="J65" s="6">
        <v>0</v>
      </c>
      <c r="K65" s="12"/>
      <c r="L65" s="6">
        <v>0</v>
      </c>
      <c r="N65" s="90"/>
      <c r="O65" s="31"/>
    </row>
    <row r="66" spans="1:20" s="18" customFormat="1" x14ac:dyDescent="0.2">
      <c r="A66" s="81"/>
      <c r="B66" s="92" t="s">
        <v>49</v>
      </c>
      <c r="C66" s="31"/>
      <c r="D66" s="167">
        <f>SUM(D63:D65)</f>
        <v>-316</v>
      </c>
      <c r="E66" s="9"/>
      <c r="F66" s="11">
        <f>SUM(F63:F65)</f>
        <v>555</v>
      </c>
      <c r="G66" s="12"/>
      <c r="H66" s="167">
        <f>SUM(H63:H65)</f>
        <v>732</v>
      </c>
      <c r="I66" s="9"/>
      <c r="J66" s="11">
        <f>SUM(J63:J65)</f>
        <v>482</v>
      </c>
      <c r="K66" s="12"/>
      <c r="L66" s="11">
        <f>SUM(L63:L65)</f>
        <v>1</v>
      </c>
      <c r="N66" s="90"/>
      <c r="O66" s="31"/>
    </row>
    <row r="67" spans="1:20" s="18" customFormat="1" x14ac:dyDescent="0.2">
      <c r="A67" s="95" t="s">
        <v>51</v>
      </c>
      <c r="B67" s="96"/>
      <c r="C67" s="52"/>
      <c r="D67" s="12"/>
      <c r="E67" s="12"/>
      <c r="F67" s="12"/>
      <c r="G67" s="12"/>
      <c r="H67" s="12"/>
      <c r="I67" s="12"/>
      <c r="J67" s="12"/>
      <c r="K67" s="12"/>
      <c r="L67" s="12"/>
      <c r="N67" s="90"/>
      <c r="O67" s="31"/>
    </row>
    <row r="68" spans="1:20" s="18" customFormat="1" x14ac:dyDescent="0.2">
      <c r="A68" s="52"/>
      <c r="B68" s="35" t="s">
        <v>42</v>
      </c>
      <c r="C68" s="52"/>
      <c r="D68" s="168">
        <f>D59+D52+D63</f>
        <v>222114</v>
      </c>
      <c r="E68" s="13"/>
      <c r="F68" s="13">
        <f>F59+F52+F63</f>
        <v>153244</v>
      </c>
      <c r="G68" s="13"/>
      <c r="H68" s="168">
        <f>H59+H52+H63</f>
        <v>614000</v>
      </c>
      <c r="I68" s="13"/>
      <c r="J68" s="13">
        <f>J59+J52+J63</f>
        <v>389727</v>
      </c>
      <c r="K68" s="13"/>
      <c r="L68" s="13">
        <f>L59+L52+L63</f>
        <v>534763</v>
      </c>
      <c r="N68" s="90"/>
      <c r="O68" s="31"/>
    </row>
    <row r="69" spans="1:20" s="18" customFormat="1" x14ac:dyDescent="0.2">
      <c r="A69" s="52"/>
      <c r="B69" s="35" t="s">
        <v>43</v>
      </c>
      <c r="C69" s="52"/>
      <c r="D69" s="169">
        <f>D53</f>
        <v>180</v>
      </c>
      <c r="E69" s="12"/>
      <c r="F69" s="12">
        <f>F53</f>
        <v>4400</v>
      </c>
      <c r="G69" s="12"/>
      <c r="H69" s="169">
        <f>H53</f>
        <v>903</v>
      </c>
      <c r="I69" s="12"/>
      <c r="J69" s="12">
        <f>J53</f>
        <v>4400</v>
      </c>
      <c r="K69" s="12"/>
      <c r="L69" s="12">
        <f>L53</f>
        <v>4400</v>
      </c>
      <c r="N69" s="90"/>
      <c r="O69" s="31"/>
    </row>
    <row r="70" spans="1:20" s="18" customFormat="1" x14ac:dyDescent="0.2">
      <c r="A70" s="52"/>
      <c r="B70" s="35" t="s">
        <v>44</v>
      </c>
      <c r="C70" s="52"/>
      <c r="D70" s="162">
        <f>+D54</f>
        <v>0</v>
      </c>
      <c r="E70" s="6"/>
      <c r="F70" s="6">
        <f>+F54</f>
        <v>0</v>
      </c>
      <c r="G70" s="6"/>
      <c r="H70" s="162">
        <f>+H54</f>
        <v>914</v>
      </c>
      <c r="I70" s="6"/>
      <c r="J70" s="6">
        <f>+J54</f>
        <v>0</v>
      </c>
      <c r="K70" s="6"/>
      <c r="L70" s="6">
        <f>+L54</f>
        <v>-2583</v>
      </c>
      <c r="N70" s="90"/>
      <c r="O70" s="31"/>
    </row>
    <row r="71" spans="1:20" s="18" customFormat="1" x14ac:dyDescent="0.2">
      <c r="A71" s="52"/>
      <c r="B71" s="35" t="s">
        <v>45</v>
      </c>
      <c r="C71" s="52"/>
      <c r="D71" s="162">
        <f>D55+D60+D64</f>
        <v>-32964</v>
      </c>
      <c r="E71" s="6"/>
      <c r="F71" s="6">
        <f>F55+F60+F64</f>
        <v>-41360</v>
      </c>
      <c r="G71" s="6"/>
      <c r="H71" s="162">
        <f>H55+H60+H64</f>
        <v>-101943</v>
      </c>
      <c r="I71" s="6"/>
      <c r="J71" s="6">
        <f>J55+J60+J64</f>
        <v>-112880</v>
      </c>
      <c r="K71" s="6"/>
      <c r="L71" s="6">
        <f>L55+L60+L64</f>
        <v>-160876</v>
      </c>
      <c r="N71" s="90"/>
      <c r="O71" s="31"/>
    </row>
    <row r="72" spans="1:20" s="18" customFormat="1" x14ac:dyDescent="0.2">
      <c r="A72" s="52"/>
      <c r="B72" s="35" t="s">
        <v>46</v>
      </c>
      <c r="C72" s="52"/>
      <c r="D72" s="162">
        <f>D56+D65</f>
        <v>-78472</v>
      </c>
      <c r="E72" s="6"/>
      <c r="F72" s="6">
        <f>F56+F65</f>
        <v>-71792</v>
      </c>
      <c r="G72" s="6"/>
      <c r="H72" s="162">
        <f>H56+H65</f>
        <v>-280660</v>
      </c>
      <c r="I72" s="6"/>
      <c r="J72" s="6">
        <f>J56+J65</f>
        <v>-185327</v>
      </c>
      <c r="K72" s="6"/>
      <c r="L72" s="6">
        <f>L56+L65</f>
        <v>-237005</v>
      </c>
      <c r="N72" s="90"/>
      <c r="O72" s="31"/>
    </row>
    <row r="73" spans="1:20" s="18" customFormat="1" x14ac:dyDescent="0.2">
      <c r="A73" s="81"/>
      <c r="B73" s="92" t="s">
        <v>52</v>
      </c>
      <c r="C73" s="52"/>
      <c r="D73" s="170">
        <f>SUM(D68:D72)</f>
        <v>110858</v>
      </c>
      <c r="E73" s="13"/>
      <c r="F73" s="14">
        <f>SUM(F68:F72)</f>
        <v>44492</v>
      </c>
      <c r="G73" s="97"/>
      <c r="H73" s="170">
        <f>SUM(H68:H72)</f>
        <v>233214</v>
      </c>
      <c r="I73" s="13"/>
      <c r="J73" s="14">
        <f>SUM(J68:J72)</f>
        <v>95920</v>
      </c>
      <c r="K73" s="97"/>
      <c r="L73" s="14">
        <f>SUM(L68:L72)</f>
        <v>138699</v>
      </c>
      <c r="N73" s="90"/>
      <c r="O73" s="31"/>
    </row>
    <row r="74" spans="1:20" s="18" customFormat="1" x14ac:dyDescent="0.2">
      <c r="A74" s="98" t="s">
        <v>53</v>
      </c>
      <c r="B74" s="96" t="s">
        <v>54</v>
      </c>
      <c r="C74" s="52"/>
      <c r="D74" s="97"/>
      <c r="E74" s="13"/>
      <c r="F74" s="97"/>
      <c r="G74" s="97"/>
      <c r="H74" s="97"/>
      <c r="I74" s="97"/>
      <c r="J74" s="97"/>
      <c r="K74" s="97"/>
      <c r="L74" s="13"/>
      <c r="M74" s="25"/>
      <c r="O74" s="31"/>
      <c r="P74" s="31"/>
      <c r="Q74" s="31"/>
    </row>
    <row r="75" spans="1:20" s="18" customFormat="1" x14ac:dyDescent="0.2">
      <c r="A75" s="98"/>
      <c r="B75" s="96"/>
      <c r="C75" s="52"/>
      <c r="D75" s="97"/>
      <c r="E75" s="13"/>
      <c r="F75" s="97"/>
      <c r="G75" s="97"/>
      <c r="H75" s="97"/>
      <c r="I75" s="97"/>
      <c r="J75" s="97"/>
      <c r="K75" s="97"/>
      <c r="L75" s="97"/>
      <c r="M75" s="97"/>
      <c r="N75" s="97"/>
      <c r="O75" s="8"/>
      <c r="P75" s="31"/>
      <c r="Q75" s="31"/>
      <c r="R75" s="31"/>
      <c r="S75" s="31"/>
      <c r="T75" s="31"/>
    </row>
    <row r="76" spans="1:20" s="18" customFormat="1" x14ac:dyDescent="0.2">
      <c r="A76" s="52"/>
      <c r="B76" s="52"/>
      <c r="C76" s="65"/>
      <c r="D76" s="86"/>
      <c r="E76" s="99"/>
      <c r="F76" s="86"/>
      <c r="G76" s="86"/>
      <c r="H76" s="86"/>
      <c r="I76" s="86"/>
      <c r="J76" s="86"/>
      <c r="K76" s="86"/>
      <c r="L76" s="86"/>
      <c r="M76" s="86"/>
      <c r="N76" s="86"/>
      <c r="O76" s="31"/>
      <c r="P76" s="90"/>
    </row>
    <row r="77" spans="1:20" s="18" customFormat="1" ht="15" x14ac:dyDescent="0.25">
      <c r="A77" s="100" t="s">
        <v>55</v>
      </c>
      <c r="B77" s="31"/>
      <c r="C77" s="52"/>
      <c r="D77" s="31"/>
      <c r="E77" s="31"/>
      <c r="F77" s="86"/>
      <c r="G77" s="86"/>
      <c r="H77" s="86"/>
      <c r="I77" s="86"/>
      <c r="J77" s="86"/>
      <c r="K77" s="86"/>
      <c r="L77" s="86"/>
      <c r="M77" s="86"/>
      <c r="N77" s="86"/>
      <c r="O77" s="31"/>
      <c r="P77" s="90"/>
    </row>
    <row r="78" spans="1:20" s="18" customFormat="1" ht="13.5" thickBot="1" x14ac:dyDescent="0.25">
      <c r="A78" s="50" t="s">
        <v>56</v>
      </c>
      <c r="B78" s="50"/>
      <c r="C78" s="50"/>
      <c r="D78" s="50"/>
      <c r="E78" s="50"/>
      <c r="F78" s="101"/>
      <c r="G78" s="101"/>
      <c r="H78" s="101"/>
      <c r="I78" s="86"/>
      <c r="J78" s="101"/>
      <c r="K78" s="101"/>
      <c r="L78" s="86"/>
      <c r="M78" s="97"/>
    </row>
    <row r="79" spans="1:20" s="18" customFormat="1" x14ac:dyDescent="0.2">
      <c r="A79" s="52"/>
      <c r="B79" s="52"/>
      <c r="C79" s="31"/>
      <c r="D79" s="54" t="s">
        <v>24</v>
      </c>
      <c r="E79" s="54"/>
      <c r="F79" s="54"/>
      <c r="G79" s="55"/>
      <c r="H79" s="54" t="str">
        <f>$H$33</f>
        <v>Nine months ended</v>
      </c>
      <c r="I79" s="54"/>
      <c r="J79" s="54"/>
      <c r="K79" s="55"/>
      <c r="L79" s="57" t="s">
        <v>26</v>
      </c>
      <c r="M79" s="97"/>
    </row>
    <row r="80" spans="1:20" s="18" customFormat="1" x14ac:dyDescent="0.2">
      <c r="A80" s="31"/>
      <c r="B80" s="31"/>
      <c r="C80" s="31"/>
      <c r="D80" s="60" t="str">
        <f>+$D$34</f>
        <v>September 30,</v>
      </c>
      <c r="E80" s="60"/>
      <c r="F80" s="60"/>
      <c r="G80" s="61"/>
      <c r="H80" s="60" t="str">
        <f>+$D$34</f>
        <v>September 30,</v>
      </c>
      <c r="I80" s="60"/>
      <c r="J80" s="60"/>
      <c r="K80" s="61"/>
      <c r="L80" s="62" t="s">
        <v>28</v>
      </c>
      <c r="M80" s="97"/>
    </row>
    <row r="81" spans="1:16" s="18" customFormat="1" x14ac:dyDescent="0.2">
      <c r="A81" s="102" t="s">
        <v>29</v>
      </c>
      <c r="B81" s="102"/>
      <c r="C81" s="31"/>
      <c r="D81" s="157">
        <f>+$D$35</f>
        <v>2012</v>
      </c>
      <c r="E81" s="66"/>
      <c r="F81" s="67">
        <f>+$F$35</f>
        <v>2011</v>
      </c>
      <c r="G81" s="68"/>
      <c r="H81" s="157">
        <f>+$D$35</f>
        <v>2012</v>
      </c>
      <c r="I81" s="66"/>
      <c r="J81" s="67">
        <f>+$F$35</f>
        <v>2011</v>
      </c>
      <c r="K81" s="97"/>
      <c r="L81" s="1">
        <f>$L$35</f>
        <v>2011</v>
      </c>
      <c r="N81" s="31"/>
    </row>
    <row r="82" spans="1:16" s="18" customFormat="1" x14ac:dyDescent="0.2">
      <c r="A82" s="103"/>
      <c r="B82" s="103"/>
      <c r="D82" s="70" t="s">
        <v>31</v>
      </c>
      <c r="E82" s="70"/>
      <c r="F82" s="70"/>
      <c r="G82" s="70"/>
      <c r="H82" s="70"/>
      <c r="I82" s="70"/>
      <c r="J82" s="70"/>
      <c r="K82" s="70"/>
      <c r="L82" s="70"/>
      <c r="M82" s="97"/>
    </row>
    <row r="83" spans="1:16" s="18" customFormat="1" x14ac:dyDescent="0.2">
      <c r="A83" s="31"/>
      <c r="B83" s="31" t="s">
        <v>57</v>
      </c>
      <c r="C83" s="12"/>
      <c r="D83" s="164">
        <f>+H83-22260</f>
        <v>18697</v>
      </c>
      <c r="E83" s="8"/>
      <c r="F83" s="8">
        <v>14469</v>
      </c>
      <c r="G83" s="8"/>
      <c r="H83" s="164">
        <v>40957</v>
      </c>
      <c r="I83" s="8"/>
      <c r="J83" s="8">
        <v>32762</v>
      </c>
      <c r="K83" s="97"/>
      <c r="L83" s="8">
        <v>42660</v>
      </c>
      <c r="N83" s="31"/>
    </row>
    <row r="84" spans="1:16" s="18" customFormat="1" x14ac:dyDescent="0.2">
      <c r="A84" s="31"/>
      <c r="B84" s="31" t="s">
        <v>58</v>
      </c>
      <c r="C84" s="9"/>
      <c r="D84" s="165">
        <f>+H84+7514</f>
        <v>-7034</v>
      </c>
      <c r="E84" s="9"/>
      <c r="F84" s="9">
        <v>-5035</v>
      </c>
      <c r="G84" s="9"/>
      <c r="H84" s="165">
        <v>-14548</v>
      </c>
      <c r="I84" s="9"/>
      <c r="J84" s="9">
        <v>-10530</v>
      </c>
      <c r="K84" s="97"/>
      <c r="L84" s="9">
        <v>-18379</v>
      </c>
      <c r="N84" s="31"/>
    </row>
    <row r="85" spans="1:16" s="18" customFormat="1" x14ac:dyDescent="0.2">
      <c r="A85" s="81"/>
      <c r="B85" s="81" t="s">
        <v>59</v>
      </c>
      <c r="D85" s="170">
        <f>SUM(D83:D84)</f>
        <v>11663</v>
      </c>
      <c r="E85" s="9"/>
      <c r="F85" s="14">
        <f>SUM(F83:F84)</f>
        <v>9434</v>
      </c>
      <c r="G85" s="14"/>
      <c r="H85" s="170">
        <f>SUM(H83:H84)</f>
        <v>26409</v>
      </c>
      <c r="I85" s="9"/>
      <c r="J85" s="14">
        <f>SUM(J83:J84)</f>
        <v>22232</v>
      </c>
      <c r="K85" s="97"/>
      <c r="L85" s="14">
        <f>SUM(L83:L84)</f>
        <v>24281</v>
      </c>
      <c r="N85" s="31"/>
    </row>
    <row r="86" spans="1:16" s="18" customFormat="1" x14ac:dyDescent="0.2">
      <c r="A86" s="52"/>
      <c r="B86" s="52"/>
      <c r="C86" s="65"/>
      <c r="D86" s="86"/>
      <c r="E86" s="99"/>
      <c r="F86" s="86"/>
      <c r="G86" s="86"/>
      <c r="H86" s="86"/>
      <c r="I86" s="86"/>
      <c r="J86" s="86"/>
      <c r="K86" s="86"/>
      <c r="L86" s="86"/>
      <c r="M86" s="86"/>
      <c r="N86" s="97"/>
    </row>
    <row r="87" spans="1:16" s="18" customFormat="1" x14ac:dyDescent="0.2">
      <c r="A87" s="85"/>
      <c r="B87" s="85"/>
      <c r="C87" s="52"/>
      <c r="D87" s="8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90"/>
    </row>
    <row r="88" spans="1:16" s="18" customFormat="1" ht="15" x14ac:dyDescent="0.25">
      <c r="A88" s="104" t="s">
        <v>60</v>
      </c>
      <c r="B88" s="31"/>
      <c r="C88" s="31"/>
      <c r="D88" s="105"/>
      <c r="E88" s="31"/>
      <c r="F88" s="31"/>
      <c r="G88" s="31"/>
      <c r="H88" s="31"/>
      <c r="I88" s="52"/>
      <c r="J88" s="31"/>
      <c r="K88" s="31"/>
      <c r="L88" s="31"/>
      <c r="M88" s="31"/>
      <c r="N88" s="31"/>
      <c r="O88" s="105"/>
      <c r="P88" s="31"/>
    </row>
    <row r="89" spans="1:16" s="18" customFormat="1" ht="13.5" thickBot="1" x14ac:dyDescent="0.25">
      <c r="A89" s="50" t="s">
        <v>61</v>
      </c>
      <c r="B89" s="50"/>
      <c r="C89" s="50"/>
      <c r="D89" s="51"/>
      <c r="E89" s="50"/>
      <c r="F89" s="50"/>
      <c r="G89" s="50"/>
      <c r="H89" s="50"/>
      <c r="I89" s="50"/>
      <c r="J89" s="50"/>
      <c r="K89" s="50"/>
      <c r="L89" s="50"/>
    </row>
    <row r="90" spans="1:16" s="18" customFormat="1" x14ac:dyDescent="0.2">
      <c r="A90" s="52"/>
      <c r="B90" s="52"/>
      <c r="C90" s="52"/>
      <c r="D90" s="54" t="s">
        <v>24</v>
      </c>
      <c r="E90" s="54"/>
      <c r="F90" s="54"/>
      <c r="G90" s="55"/>
      <c r="H90" s="54" t="str">
        <f>$H$33</f>
        <v>Nine months ended</v>
      </c>
      <c r="I90" s="54"/>
      <c r="J90" s="54"/>
      <c r="K90" s="55"/>
      <c r="L90" s="88" t="s">
        <v>26</v>
      </c>
      <c r="M90" s="61"/>
      <c r="N90" s="61"/>
    </row>
    <row r="91" spans="1:16" s="18" customFormat="1" x14ac:dyDescent="0.2">
      <c r="A91" s="31"/>
      <c r="B91" s="31"/>
      <c r="C91" s="31"/>
      <c r="D91" s="60" t="str">
        <f>+$D$34</f>
        <v>September 30,</v>
      </c>
      <c r="E91" s="60"/>
      <c r="F91" s="60"/>
      <c r="G91" s="61"/>
      <c r="H91" s="60" t="str">
        <f>+$D$34</f>
        <v>September 30,</v>
      </c>
      <c r="I91" s="60"/>
      <c r="J91" s="60"/>
      <c r="K91" s="61"/>
      <c r="L91" s="62" t="s">
        <v>28</v>
      </c>
      <c r="M91" s="61"/>
      <c r="N91" s="61"/>
    </row>
    <row r="92" spans="1:16" s="18" customFormat="1" x14ac:dyDescent="0.2">
      <c r="A92" s="102" t="s">
        <v>29</v>
      </c>
      <c r="B92" s="74"/>
      <c r="C92" s="31"/>
      <c r="D92" s="157">
        <f>+$D$35</f>
        <v>2012</v>
      </c>
      <c r="E92" s="66"/>
      <c r="F92" s="67">
        <f>+$F$35</f>
        <v>2011</v>
      </c>
      <c r="G92" s="68"/>
      <c r="H92" s="157">
        <f>+$D$35</f>
        <v>2012</v>
      </c>
      <c r="I92" s="66"/>
      <c r="J92" s="67">
        <f>+$F$35</f>
        <v>2011</v>
      </c>
      <c r="K92" s="87"/>
      <c r="L92" s="1">
        <f>$L$35</f>
        <v>2011</v>
      </c>
    </row>
    <row r="93" spans="1:16" s="18" customFormat="1" x14ac:dyDescent="0.2">
      <c r="A93" s="103"/>
      <c r="B93" s="52"/>
      <c r="C93" s="31"/>
      <c r="D93" s="106" t="s">
        <v>31</v>
      </c>
      <c r="E93" s="106"/>
      <c r="F93" s="106"/>
      <c r="G93" s="106"/>
      <c r="H93" s="106"/>
      <c r="I93" s="106"/>
      <c r="J93" s="106"/>
      <c r="K93" s="106"/>
      <c r="L93" s="106"/>
    </row>
    <row r="94" spans="1:16" s="18" customFormat="1" x14ac:dyDescent="0.2">
      <c r="A94" s="31"/>
      <c r="B94" s="31" t="s">
        <v>62</v>
      </c>
      <c r="C94" s="31"/>
      <c r="D94" s="164">
        <f>+H94-110800</f>
        <v>56460</v>
      </c>
      <c r="E94" s="8"/>
      <c r="F94" s="8">
        <v>55947</v>
      </c>
      <c r="G94" s="8"/>
      <c r="H94" s="164">
        <f>165440+1811+9</f>
        <v>167260</v>
      </c>
      <c r="I94" s="8"/>
      <c r="J94" s="8">
        <v>157620</v>
      </c>
      <c r="L94" s="8">
        <v>210842</v>
      </c>
    </row>
    <row r="95" spans="1:16" s="18" customFormat="1" x14ac:dyDescent="0.2">
      <c r="A95" s="31"/>
      <c r="B95" s="31" t="s">
        <v>63</v>
      </c>
      <c r="C95" s="31"/>
      <c r="D95" s="165">
        <f>+H95+41821</f>
        <v>-23496</v>
      </c>
      <c r="E95" s="9"/>
      <c r="F95" s="9">
        <v>-14587</v>
      </c>
      <c r="G95" s="9"/>
      <c r="H95" s="165">
        <v>-65317</v>
      </c>
      <c r="I95" s="9"/>
      <c r="J95" s="9">
        <v>-44740</v>
      </c>
      <c r="L95" s="9">
        <v>-49966</v>
      </c>
    </row>
    <row r="96" spans="1:16" s="18" customFormat="1" x14ac:dyDescent="0.2">
      <c r="A96" s="31"/>
      <c r="B96" s="31" t="s">
        <v>64</v>
      </c>
      <c r="C96" s="31"/>
      <c r="D96" s="165">
        <f>-D72</f>
        <v>78472</v>
      </c>
      <c r="E96" s="9"/>
      <c r="F96" s="9">
        <v>71792</v>
      </c>
      <c r="G96" s="9"/>
      <c r="H96" s="165">
        <f>-H72</f>
        <v>280660</v>
      </c>
      <c r="I96" s="9"/>
      <c r="J96" s="9">
        <v>185327</v>
      </c>
      <c r="L96" s="9">
        <v>237005</v>
      </c>
    </row>
    <row r="97" spans="1:16" s="18" customFormat="1" x14ac:dyDescent="0.2">
      <c r="A97" s="81"/>
      <c r="B97" s="81" t="s">
        <v>59</v>
      </c>
      <c r="C97" s="31"/>
      <c r="D97" s="170">
        <f>SUM(D94:D96)</f>
        <v>111436</v>
      </c>
      <c r="E97" s="9"/>
      <c r="F97" s="14">
        <f>SUM(F94:F96)</f>
        <v>113152</v>
      </c>
      <c r="G97" s="97"/>
      <c r="H97" s="170">
        <f>SUM(H94:H96)</f>
        <v>382603</v>
      </c>
      <c r="I97" s="9"/>
      <c r="J97" s="14">
        <f>SUM(J94:J96)</f>
        <v>298207</v>
      </c>
      <c r="L97" s="14">
        <f>SUM(L94:L96)</f>
        <v>397881</v>
      </c>
    </row>
    <row r="98" spans="1:16" s="18" customFormat="1" x14ac:dyDescent="0.2">
      <c r="A98" s="31"/>
      <c r="B98" s="31"/>
      <c r="C98" s="31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  <c r="O98" s="9"/>
    </row>
    <row r="99" spans="1:16" s="18" customFormat="1" x14ac:dyDescent="0.2">
      <c r="A99" s="107" t="s">
        <v>65</v>
      </c>
      <c r="B99" s="31"/>
      <c r="C99" s="31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  <c r="P99" s="9"/>
    </row>
    <row r="100" spans="1:16" s="18" customFormat="1" x14ac:dyDescent="0.2">
      <c r="A100" s="107" t="s">
        <v>66</v>
      </c>
      <c r="B100" s="31"/>
      <c r="C100" s="31"/>
      <c r="D100" s="9"/>
      <c r="E100" s="9"/>
      <c r="F100" s="108"/>
      <c r="G100" s="108"/>
      <c r="H100" s="108"/>
      <c r="I100" s="109"/>
      <c r="J100" s="108"/>
      <c r="K100" s="9"/>
      <c r="L100" s="9"/>
      <c r="M100" s="9"/>
      <c r="N100" s="9"/>
      <c r="P100" s="9"/>
    </row>
    <row r="101" spans="1:16" s="18" customFormat="1" x14ac:dyDescent="0.2">
      <c r="A101" s="107" t="s">
        <v>67</v>
      </c>
      <c r="B101" s="31"/>
      <c r="C101" s="31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  <c r="P101" s="9"/>
    </row>
    <row r="102" spans="1:16" s="18" customFormat="1" x14ac:dyDescent="0.2">
      <c r="A102" s="107" t="s">
        <v>68</v>
      </c>
      <c r="B102" s="31"/>
      <c r="C102" s="31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  <c r="P102" s="9"/>
    </row>
    <row r="103" spans="1:16" s="18" customFormat="1" x14ac:dyDescent="0.2">
      <c r="A103" s="107"/>
      <c r="B103" s="31"/>
      <c r="C103" s="31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  <c r="P103" s="9"/>
    </row>
    <row r="104" spans="1:16" s="18" customFormat="1" x14ac:dyDescent="0.2">
      <c r="A104" s="107" t="s">
        <v>69</v>
      </c>
      <c r="B104" s="31"/>
      <c r="C104" s="31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  <c r="P104" s="9"/>
    </row>
    <row r="105" spans="1:16" s="18" customFormat="1" x14ac:dyDescent="0.2">
      <c r="A105" s="107" t="s">
        <v>70</v>
      </c>
      <c r="B105" s="31"/>
      <c r="C105" s="31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  <c r="P105" s="9"/>
    </row>
    <row r="106" spans="1:16" s="18" customFormat="1" x14ac:dyDescent="0.2">
      <c r="A106" s="107" t="s">
        <v>71</v>
      </c>
      <c r="B106" s="31"/>
      <c r="C106" s="31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  <c r="P106" s="9"/>
    </row>
    <row r="107" spans="1:16" s="18" customFormat="1" x14ac:dyDescent="0.2">
      <c r="A107" s="107" t="s">
        <v>72</v>
      </c>
      <c r="B107" s="31"/>
      <c r="C107" s="31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  <c r="P107" s="9"/>
    </row>
    <row r="108" spans="1:16" s="18" customFormat="1" x14ac:dyDescent="0.2">
      <c r="A108" s="46"/>
      <c r="B108" s="31"/>
      <c r="C108" s="31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  <c r="P108" s="9"/>
    </row>
    <row r="109" spans="1:16" s="18" customFormat="1" ht="15" x14ac:dyDescent="0.25">
      <c r="A109" s="104" t="s">
        <v>73</v>
      </c>
      <c r="B109" s="31"/>
      <c r="C109" s="31"/>
      <c r="D109" s="110"/>
      <c r="E109" s="9"/>
      <c r="F109" s="9"/>
      <c r="G109" s="9"/>
      <c r="H109" s="9"/>
      <c r="I109" s="12"/>
      <c r="J109" s="12"/>
      <c r="K109" s="12"/>
      <c r="L109" s="12"/>
      <c r="M109" s="12"/>
      <c r="N109" s="12"/>
    </row>
    <row r="110" spans="1:16" s="18" customFormat="1" ht="13.5" thickBot="1" x14ac:dyDescent="0.25">
      <c r="A110" s="50" t="s">
        <v>74</v>
      </c>
      <c r="B110" s="50"/>
      <c r="C110" s="50"/>
      <c r="D110" s="111"/>
      <c r="E110" s="111"/>
      <c r="F110" s="111"/>
      <c r="G110" s="111"/>
      <c r="H110" s="111"/>
      <c r="I110" s="12"/>
      <c r="J110" s="111"/>
      <c r="K110" s="111"/>
      <c r="L110" s="111"/>
      <c r="M110" s="12"/>
      <c r="N110" s="12"/>
    </row>
    <row r="111" spans="1:16" s="18" customFormat="1" x14ac:dyDescent="0.2">
      <c r="A111" s="31"/>
      <c r="B111" s="31"/>
      <c r="C111" s="31"/>
      <c r="D111" s="54" t="s">
        <v>24</v>
      </c>
      <c r="E111" s="54"/>
      <c r="F111" s="54"/>
      <c r="G111" s="55"/>
      <c r="H111" s="54" t="str">
        <f>$H$33</f>
        <v>Nine months ended</v>
      </c>
      <c r="I111" s="54"/>
      <c r="J111" s="54"/>
      <c r="K111" s="12"/>
      <c r="L111" s="88" t="s">
        <v>26</v>
      </c>
      <c r="M111" s="55"/>
      <c r="N111" s="12"/>
    </row>
    <row r="112" spans="1:16" s="18" customFormat="1" x14ac:dyDescent="0.2">
      <c r="A112" s="31"/>
      <c r="B112" s="31"/>
      <c r="C112" s="31"/>
      <c r="D112" s="60" t="str">
        <f>+$D$34</f>
        <v>September 30,</v>
      </c>
      <c r="E112" s="60"/>
      <c r="F112" s="60"/>
      <c r="G112" s="61"/>
      <c r="H112" s="60" t="str">
        <f>+$D$34</f>
        <v>September 30,</v>
      </c>
      <c r="I112" s="60"/>
      <c r="J112" s="60"/>
      <c r="K112" s="12"/>
      <c r="L112" s="62" t="s">
        <v>28</v>
      </c>
      <c r="M112" s="61"/>
      <c r="N112" s="12"/>
    </row>
    <row r="113" spans="1:15" s="18" customFormat="1" x14ac:dyDescent="0.2">
      <c r="A113" s="102" t="s">
        <v>29</v>
      </c>
      <c r="B113" s="74"/>
      <c r="C113" s="31"/>
      <c r="D113" s="157">
        <f>+$D$35</f>
        <v>2012</v>
      </c>
      <c r="E113" s="66"/>
      <c r="F113" s="67">
        <f>+$F$35</f>
        <v>2011</v>
      </c>
      <c r="G113" s="68"/>
      <c r="H113" s="157">
        <f>+$D$35</f>
        <v>2012</v>
      </c>
      <c r="I113" s="66"/>
      <c r="J113" s="67">
        <f>+$F$35</f>
        <v>2011</v>
      </c>
      <c r="K113" s="87"/>
      <c r="L113" s="1">
        <f>$L$35</f>
        <v>2011</v>
      </c>
      <c r="M113" s="12"/>
    </row>
    <row r="114" spans="1:15" s="18" customFormat="1" x14ac:dyDescent="0.2">
      <c r="A114" s="103"/>
      <c r="B114" s="52"/>
      <c r="C114" s="31"/>
      <c r="D114" s="106" t="s">
        <v>31</v>
      </c>
      <c r="E114" s="106"/>
      <c r="F114" s="106"/>
      <c r="G114" s="106"/>
      <c r="H114" s="106"/>
      <c r="I114" s="106"/>
      <c r="J114" s="106"/>
      <c r="K114" s="106"/>
      <c r="L114" s="106"/>
      <c r="M114" s="112"/>
      <c r="N114" s="12"/>
    </row>
    <row r="115" spans="1:15" s="18" customFormat="1" x14ac:dyDescent="0.2">
      <c r="A115" s="31"/>
      <c r="B115" s="31" t="s">
        <v>75</v>
      </c>
      <c r="C115" s="31"/>
      <c r="D115" s="164">
        <f>H115-829</f>
        <v>0</v>
      </c>
      <c r="E115" s="8"/>
      <c r="F115" s="8">
        <v>0</v>
      </c>
      <c r="G115" s="8"/>
      <c r="H115" s="164">
        <v>829</v>
      </c>
      <c r="I115" s="8"/>
      <c r="J115" s="8">
        <v>0</v>
      </c>
      <c r="K115" s="13"/>
      <c r="L115" s="8">
        <v>4582</v>
      </c>
      <c r="M115" s="94"/>
    </row>
    <row r="116" spans="1:15" s="18" customFormat="1" x14ac:dyDescent="0.2">
      <c r="A116" s="31"/>
      <c r="B116" s="31" t="s">
        <v>76</v>
      </c>
      <c r="C116" s="31"/>
      <c r="D116" s="165">
        <f>H116+1743</f>
        <v>0</v>
      </c>
      <c r="E116" s="8"/>
      <c r="F116" s="10">
        <v>0</v>
      </c>
      <c r="G116" s="10"/>
      <c r="H116" s="165">
        <v>-1743</v>
      </c>
      <c r="I116" s="8"/>
      <c r="J116" s="10">
        <v>0</v>
      </c>
      <c r="K116" s="12"/>
      <c r="L116" s="9">
        <v>-1999</v>
      </c>
      <c r="M116" s="12"/>
    </row>
    <row r="117" spans="1:15" s="18" customFormat="1" x14ac:dyDescent="0.2">
      <c r="A117" s="31"/>
      <c r="B117" s="31" t="s">
        <v>77</v>
      </c>
      <c r="C117" s="31"/>
      <c r="D117" s="165">
        <v>0</v>
      </c>
      <c r="E117" s="9"/>
      <c r="F117" s="9">
        <v>0</v>
      </c>
      <c r="G117" s="9"/>
      <c r="H117" s="165">
        <v>0</v>
      </c>
      <c r="I117" s="9"/>
      <c r="J117" s="9">
        <v>0</v>
      </c>
      <c r="K117" s="12"/>
      <c r="L117" s="9">
        <f>M117-0</f>
        <v>0</v>
      </c>
      <c r="M117" s="12"/>
    </row>
    <row r="118" spans="1:15" s="18" customFormat="1" x14ac:dyDescent="0.2">
      <c r="A118" s="81"/>
      <c r="B118" s="81" t="s">
        <v>59</v>
      </c>
      <c r="C118" s="31"/>
      <c r="D118" s="170">
        <f>SUM(D115:D117)</f>
        <v>0</v>
      </c>
      <c r="E118" s="9"/>
      <c r="F118" s="14">
        <f>SUM(F115:F117)</f>
        <v>0</v>
      </c>
      <c r="G118" s="97"/>
      <c r="H118" s="170">
        <f>SUM(H115:H117)</f>
        <v>-914</v>
      </c>
      <c r="I118" s="9"/>
      <c r="J118" s="14">
        <f>SUM(J115:J117)</f>
        <v>0</v>
      </c>
      <c r="K118" s="97"/>
      <c r="L118" s="14">
        <f>SUM(L115:L117)</f>
        <v>2583</v>
      </c>
      <c r="M118" s="12"/>
    </row>
    <row r="119" spans="1:15" s="18" customFormat="1" x14ac:dyDescent="0.2">
      <c r="A119" s="52"/>
      <c r="B119" s="52"/>
      <c r="C119" s="5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5" s="18" customFormat="1" x14ac:dyDescent="0.2">
      <c r="A120" s="52"/>
      <c r="B120" s="52"/>
      <c r="C120" s="5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5" s="18" customFormat="1" ht="15" x14ac:dyDescent="0.25">
      <c r="A121" s="104" t="s">
        <v>78</v>
      </c>
      <c r="B121" s="31"/>
      <c r="C121" s="31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  <c r="O121" s="9"/>
    </row>
    <row r="122" spans="1:15" s="18" customFormat="1" ht="13.5" thickBot="1" x14ac:dyDescent="0.25">
      <c r="A122" s="50" t="s">
        <v>79</v>
      </c>
      <c r="B122" s="50"/>
      <c r="C122" s="5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5" s="18" customFormat="1" x14ac:dyDescent="0.2">
      <c r="A123" s="31"/>
      <c r="B123" s="31"/>
      <c r="C123" s="31"/>
      <c r="D123" s="54" t="s">
        <v>24</v>
      </c>
      <c r="E123" s="54"/>
      <c r="F123" s="54"/>
      <c r="G123" s="55"/>
      <c r="H123" s="54" t="str">
        <f>$H$33</f>
        <v>Nine months ended</v>
      </c>
      <c r="I123" s="54"/>
      <c r="J123" s="54"/>
      <c r="K123" s="55"/>
      <c r="L123" s="88" t="s">
        <v>26</v>
      </c>
      <c r="M123" s="61"/>
      <c r="N123" s="61"/>
    </row>
    <row r="124" spans="1:15" s="18" customFormat="1" x14ac:dyDescent="0.2">
      <c r="A124" s="31"/>
      <c r="B124" s="31"/>
      <c r="C124" s="31"/>
      <c r="D124" s="60" t="str">
        <f>+$D$34</f>
        <v>September 30,</v>
      </c>
      <c r="E124" s="60"/>
      <c r="F124" s="60"/>
      <c r="G124" s="61"/>
      <c r="H124" s="60" t="str">
        <f>+$D$34</f>
        <v>September 30,</v>
      </c>
      <c r="I124" s="60"/>
      <c r="J124" s="60"/>
      <c r="K124" s="61"/>
      <c r="L124" s="62" t="s">
        <v>28</v>
      </c>
      <c r="M124" s="61"/>
      <c r="N124" s="61"/>
    </row>
    <row r="125" spans="1:15" s="18" customFormat="1" x14ac:dyDescent="0.2">
      <c r="A125" s="102" t="s">
        <v>29</v>
      </c>
      <c r="B125" s="74"/>
      <c r="C125" s="31"/>
      <c r="D125" s="157">
        <f>+$D$35</f>
        <v>2012</v>
      </c>
      <c r="E125" s="66"/>
      <c r="F125" s="67">
        <f>+$F$35</f>
        <v>2011</v>
      </c>
      <c r="G125" s="68"/>
      <c r="H125" s="157">
        <f>+$D$35</f>
        <v>2012</v>
      </c>
      <c r="I125" s="66"/>
      <c r="J125" s="67">
        <f>+$F$35</f>
        <v>2011</v>
      </c>
      <c r="K125" s="87"/>
      <c r="L125" s="1">
        <f>$L$35</f>
        <v>2011</v>
      </c>
    </row>
    <row r="126" spans="1:15" s="18" customFormat="1" x14ac:dyDescent="0.2">
      <c r="A126" s="103"/>
      <c r="B126" s="52"/>
      <c r="C126" s="31"/>
      <c r="D126" s="106" t="s">
        <v>31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5" s="18" customFormat="1" x14ac:dyDescent="0.2">
      <c r="A127" s="31"/>
      <c r="B127" s="31" t="s">
        <v>80</v>
      </c>
      <c r="C127" s="31"/>
      <c r="D127" s="164">
        <f>+H127+27438</f>
        <v>-11883</v>
      </c>
      <c r="E127" s="8"/>
      <c r="F127" s="8">
        <v>-11845</v>
      </c>
      <c r="G127" s="8"/>
      <c r="H127" s="164">
        <v>-39321</v>
      </c>
      <c r="I127" s="8"/>
      <c r="J127" s="8">
        <v>-37190</v>
      </c>
      <c r="L127" s="8">
        <v>-50459</v>
      </c>
    </row>
    <row r="128" spans="1:15" s="18" customFormat="1" x14ac:dyDescent="0.2">
      <c r="A128" s="31"/>
      <c r="B128" s="31" t="s">
        <v>81</v>
      </c>
      <c r="C128" s="31"/>
      <c r="D128" s="165">
        <f>+H128-3151</f>
        <v>1118</v>
      </c>
      <c r="E128" s="9"/>
      <c r="F128" s="9">
        <v>1920</v>
      </c>
      <c r="G128" s="9"/>
      <c r="H128" s="165">
        <v>4269</v>
      </c>
      <c r="I128" s="9"/>
      <c r="J128" s="9">
        <v>4959</v>
      </c>
      <c r="L128" s="9">
        <v>6409</v>
      </c>
    </row>
    <row r="129" spans="1:16" s="18" customFormat="1" x14ac:dyDescent="0.2">
      <c r="A129" s="31"/>
      <c r="B129" s="31" t="s">
        <v>82</v>
      </c>
      <c r="C129" s="31"/>
      <c r="D129" s="165">
        <f>+H129-2764</f>
        <v>2316</v>
      </c>
      <c r="E129" s="9"/>
      <c r="F129" s="9">
        <v>659</v>
      </c>
      <c r="G129" s="9"/>
      <c r="H129" s="165">
        <v>5080</v>
      </c>
      <c r="I129" s="9"/>
      <c r="J129" s="9">
        <v>1069</v>
      </c>
      <c r="L129" s="9">
        <v>1880</v>
      </c>
    </row>
    <row r="130" spans="1:16" s="18" customFormat="1" x14ac:dyDescent="0.2">
      <c r="A130" s="81"/>
      <c r="B130" s="81" t="s">
        <v>59</v>
      </c>
      <c r="C130" s="31"/>
      <c r="D130" s="170">
        <f>SUM(D127:D129)</f>
        <v>-8449</v>
      </c>
      <c r="E130" s="9"/>
      <c r="F130" s="14">
        <f>SUM(F127:F129)</f>
        <v>-9266</v>
      </c>
      <c r="G130" s="97"/>
      <c r="H130" s="170">
        <f>SUM(H127:H129)</f>
        <v>-29972</v>
      </c>
      <c r="I130" s="9"/>
      <c r="J130" s="14">
        <f>SUM(J127:J129)</f>
        <v>-31162</v>
      </c>
      <c r="L130" s="14">
        <f>SUM(L127:L129)</f>
        <v>-42170</v>
      </c>
    </row>
    <row r="131" spans="1:16" s="18" customFormat="1" x14ac:dyDescent="0.2">
      <c r="A131" s="113" t="s">
        <v>29</v>
      </c>
      <c r="B131" s="113" t="s">
        <v>29</v>
      </c>
      <c r="C131" s="31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12"/>
      <c r="O131" s="9"/>
    </row>
    <row r="132" spans="1:16" s="18" customFormat="1" x14ac:dyDescent="0.2">
      <c r="A132" s="52"/>
      <c r="B132" s="52"/>
      <c r="C132" s="31"/>
      <c r="D132" s="97"/>
      <c r="E132" s="9"/>
      <c r="F132" s="97"/>
      <c r="G132" s="97"/>
      <c r="H132" s="97"/>
      <c r="I132" s="97"/>
      <c r="J132" s="97"/>
      <c r="K132" s="97"/>
      <c r="L132" s="97"/>
      <c r="M132" s="97"/>
      <c r="N132" s="97"/>
      <c r="O132" s="9"/>
      <c r="P132" s="9"/>
    </row>
    <row r="133" spans="1:16" s="18" customFormat="1" ht="15" x14ac:dyDescent="0.25">
      <c r="A133" s="104" t="s">
        <v>83</v>
      </c>
      <c r="B133" s="31"/>
      <c r="C133" s="31"/>
      <c r="D133" s="110"/>
      <c r="E133" s="9"/>
      <c r="F133" s="9"/>
      <c r="G133" s="9"/>
      <c r="H133" s="9"/>
      <c r="I133" s="12"/>
      <c r="J133" s="9"/>
      <c r="K133" s="9"/>
      <c r="L133" s="9"/>
      <c r="M133" s="9"/>
      <c r="N133" s="9"/>
      <c r="O133" s="9"/>
      <c r="P133" s="9"/>
    </row>
    <row r="134" spans="1:16" s="18" customFormat="1" ht="13.5" thickBot="1" x14ac:dyDescent="0.25">
      <c r="A134" s="50" t="s">
        <v>84</v>
      </c>
      <c r="B134" s="50"/>
      <c r="C134" s="50"/>
      <c r="D134" s="111"/>
      <c r="E134" s="111"/>
      <c r="F134" s="111" t="s">
        <v>29</v>
      </c>
      <c r="G134" s="111"/>
      <c r="H134" s="111"/>
      <c r="I134" s="111"/>
      <c r="J134" s="111"/>
      <c r="K134" s="111"/>
      <c r="L134" s="111"/>
      <c r="M134" s="12"/>
    </row>
    <row r="135" spans="1:16" s="18" customFormat="1" x14ac:dyDescent="0.2">
      <c r="A135" s="52"/>
      <c r="B135" s="52"/>
      <c r="C135" s="52"/>
      <c r="D135" s="54" t="s">
        <v>24</v>
      </c>
      <c r="E135" s="54"/>
      <c r="F135" s="54"/>
      <c r="G135" s="55"/>
      <c r="H135" s="54" t="str">
        <f>$H$33</f>
        <v>Nine months ended</v>
      </c>
      <c r="I135" s="54"/>
      <c r="J135" s="54"/>
      <c r="K135" s="61"/>
      <c r="L135" s="88" t="s">
        <v>26</v>
      </c>
      <c r="M135" s="61"/>
      <c r="N135" s="55"/>
    </row>
    <row r="136" spans="1:16" s="18" customFormat="1" x14ac:dyDescent="0.2">
      <c r="A136" s="31"/>
      <c r="B136" s="31"/>
      <c r="C136" s="31"/>
      <c r="D136" s="60" t="str">
        <f>+$D$34</f>
        <v>September 30,</v>
      </c>
      <c r="E136" s="60"/>
      <c r="F136" s="60"/>
      <c r="G136" s="61"/>
      <c r="H136" s="60" t="str">
        <f>+$D$34</f>
        <v>September 30,</v>
      </c>
      <c r="I136" s="60"/>
      <c r="J136" s="60"/>
      <c r="K136" s="61"/>
      <c r="L136" s="62" t="s">
        <v>28</v>
      </c>
      <c r="M136" s="61"/>
      <c r="N136" s="61"/>
    </row>
    <row r="137" spans="1:16" s="18" customFormat="1" x14ac:dyDescent="0.2">
      <c r="A137" s="102" t="s">
        <v>29</v>
      </c>
      <c r="B137" s="74"/>
      <c r="C137" s="31"/>
      <c r="D137" s="157">
        <f>+$D$35</f>
        <v>2012</v>
      </c>
      <c r="E137" s="66"/>
      <c r="F137" s="67">
        <f>+$F$35</f>
        <v>2011</v>
      </c>
      <c r="G137" s="68"/>
      <c r="H137" s="157">
        <f>+$D$35</f>
        <v>2012</v>
      </c>
      <c r="I137" s="66"/>
      <c r="J137" s="67">
        <f>+$F$35</f>
        <v>2011</v>
      </c>
      <c r="K137" s="68"/>
      <c r="L137" s="1">
        <f>$L$35</f>
        <v>2011</v>
      </c>
      <c r="M137" s="87"/>
      <c r="N137" s="87"/>
    </row>
    <row r="138" spans="1:16" s="18" customFormat="1" x14ac:dyDescent="0.2">
      <c r="A138" s="103"/>
      <c r="B138" s="52"/>
      <c r="C138" s="31"/>
      <c r="D138" s="106" t="s">
        <v>31</v>
      </c>
      <c r="E138" s="106"/>
      <c r="F138" s="106"/>
      <c r="G138" s="106"/>
      <c r="H138" s="106"/>
      <c r="I138" s="106"/>
      <c r="J138" s="106"/>
      <c r="K138" s="106"/>
      <c r="L138" s="106"/>
      <c r="M138" s="112"/>
      <c r="N138" s="112"/>
    </row>
    <row r="139" spans="1:16" s="18" customFormat="1" x14ac:dyDescent="0.2">
      <c r="A139" s="31"/>
      <c r="B139" s="31" t="s">
        <v>85</v>
      </c>
      <c r="C139" s="18" t="s">
        <v>29</v>
      </c>
      <c r="D139" s="171">
        <f>+H139-2408</f>
        <v>1018</v>
      </c>
      <c r="E139" s="114"/>
      <c r="F139" s="15">
        <v>1820</v>
      </c>
      <c r="G139" s="15"/>
      <c r="H139" s="171">
        <v>3426</v>
      </c>
      <c r="I139" s="114"/>
      <c r="J139" s="15">
        <v>4444</v>
      </c>
      <c r="K139" s="115"/>
      <c r="L139" s="15">
        <v>7617</v>
      </c>
      <c r="M139" s="115"/>
    </row>
    <row r="140" spans="1:16" s="18" customFormat="1" x14ac:dyDescent="0.2">
      <c r="A140" s="31"/>
      <c r="B140" s="31" t="s">
        <v>86</v>
      </c>
      <c r="D140" s="166">
        <f>+H140-478</f>
        <v>1109</v>
      </c>
      <c r="E140" s="31"/>
      <c r="F140" s="10">
        <v>7435</v>
      </c>
      <c r="G140" s="10"/>
      <c r="H140" s="166">
        <v>1587</v>
      </c>
      <c r="I140" s="31"/>
      <c r="J140" s="10">
        <v>10656</v>
      </c>
      <c r="K140" s="6"/>
      <c r="L140" s="10">
        <v>10985</v>
      </c>
      <c r="M140" s="6"/>
    </row>
    <row r="141" spans="1:16" s="18" customFormat="1" x14ac:dyDescent="0.2">
      <c r="A141" s="31"/>
      <c r="B141" s="44" t="s">
        <v>87</v>
      </c>
      <c r="D141" s="166">
        <f>H141-316</f>
        <v>0</v>
      </c>
      <c r="E141" s="31"/>
      <c r="F141" s="10">
        <v>0</v>
      </c>
      <c r="G141" s="10"/>
      <c r="H141" s="166">
        <v>316</v>
      </c>
      <c r="I141" s="31"/>
      <c r="J141" s="10">
        <v>0</v>
      </c>
      <c r="K141" s="6"/>
      <c r="L141" s="10">
        <v>0</v>
      </c>
      <c r="M141" s="6"/>
    </row>
    <row r="142" spans="1:16" s="18" customFormat="1" x14ac:dyDescent="0.2">
      <c r="A142" s="31"/>
      <c r="B142" s="31" t="s">
        <v>88</v>
      </c>
      <c r="D142" s="166">
        <f>+H142</f>
        <v>0</v>
      </c>
      <c r="E142" s="31"/>
      <c r="F142" s="10">
        <v>162</v>
      </c>
      <c r="G142" s="10"/>
      <c r="H142" s="166">
        <v>0</v>
      </c>
      <c r="I142" s="31"/>
      <c r="J142" s="10">
        <v>162</v>
      </c>
      <c r="K142" s="6"/>
      <c r="L142" s="10">
        <v>162</v>
      </c>
      <c r="M142" s="6"/>
    </row>
    <row r="143" spans="1:16" s="18" customFormat="1" x14ac:dyDescent="0.2">
      <c r="A143" s="31"/>
      <c r="B143" s="31" t="s">
        <v>89</v>
      </c>
      <c r="C143" s="31"/>
      <c r="D143" s="165">
        <f>+H143-1075</f>
        <v>490</v>
      </c>
      <c r="E143" s="9"/>
      <c r="F143" s="9">
        <f>975+1160</f>
        <v>2135</v>
      </c>
      <c r="G143" s="9"/>
      <c r="H143" s="165">
        <v>1565</v>
      </c>
      <c r="I143" s="9"/>
      <c r="J143" s="9">
        <f>2144+282</f>
        <v>2426</v>
      </c>
      <c r="K143" s="12"/>
      <c r="L143" s="9">
        <v>5969</v>
      </c>
      <c r="M143" s="12"/>
    </row>
    <row r="144" spans="1:16" s="18" customFormat="1" x14ac:dyDescent="0.2">
      <c r="A144" s="81"/>
      <c r="B144" s="81" t="s">
        <v>59</v>
      </c>
      <c r="C144" s="31"/>
      <c r="D144" s="170">
        <f>SUM(D139:D143)</f>
        <v>2617</v>
      </c>
      <c r="E144" s="9"/>
      <c r="F144" s="14">
        <f>SUM(F139:F143)</f>
        <v>11552</v>
      </c>
      <c r="G144" s="97"/>
      <c r="H144" s="170">
        <f>SUM(H139:H143)</f>
        <v>6894</v>
      </c>
      <c r="I144" s="9"/>
      <c r="J144" s="14">
        <f>SUM(J139:J143)</f>
        <v>17688</v>
      </c>
      <c r="K144" s="97"/>
      <c r="L144" s="14">
        <f>SUM(L139:L143)</f>
        <v>24733</v>
      </c>
      <c r="M144" s="97"/>
    </row>
    <row r="145" spans="1:16" s="18" customFormat="1" x14ac:dyDescent="0.2">
      <c r="A145" s="52"/>
      <c r="B145" s="52"/>
      <c r="C145" s="31"/>
      <c r="D145" s="97"/>
      <c r="E145" s="9"/>
      <c r="F145" s="97"/>
      <c r="G145" s="97"/>
      <c r="H145" s="97"/>
      <c r="I145" s="97"/>
      <c r="J145" s="9"/>
      <c r="K145" s="97"/>
      <c r="L145" s="97"/>
      <c r="M145" s="97"/>
    </row>
    <row r="146" spans="1:16" s="18" customFormat="1" x14ac:dyDescent="0.2">
      <c r="A146" s="52"/>
      <c r="B146" s="52"/>
      <c r="C146" s="31"/>
      <c r="D146" s="86"/>
      <c r="E146" s="9"/>
      <c r="F146" s="97"/>
      <c r="G146" s="97"/>
      <c r="H146" s="97"/>
      <c r="I146" s="97"/>
      <c r="J146" s="97"/>
      <c r="K146" s="97"/>
      <c r="L146" s="97"/>
      <c r="M146" s="97"/>
      <c r="N146" s="97"/>
      <c r="P146" s="90"/>
    </row>
    <row r="147" spans="1:16" s="18" customFormat="1" ht="15" x14ac:dyDescent="0.25">
      <c r="A147" s="104" t="s">
        <v>90</v>
      </c>
      <c r="B147" s="31"/>
      <c r="C147" s="31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  <c r="O147" s="9"/>
    </row>
    <row r="148" spans="1:16" s="18" customFormat="1" ht="13.5" thickBot="1" x14ac:dyDescent="0.25">
      <c r="A148" s="50" t="s">
        <v>91</v>
      </c>
      <c r="B148" s="50"/>
      <c r="C148" s="50"/>
      <c r="D148" s="111"/>
      <c r="E148" s="111"/>
      <c r="F148" s="111" t="s">
        <v>29</v>
      </c>
      <c r="G148" s="111"/>
      <c r="H148" s="111"/>
      <c r="I148" s="111"/>
      <c r="J148" s="111"/>
      <c r="K148" s="111"/>
      <c r="L148" s="111"/>
    </row>
    <row r="149" spans="1:16" s="18" customFormat="1" x14ac:dyDescent="0.2">
      <c r="A149" s="52"/>
      <c r="B149" s="52"/>
      <c r="C149" s="52"/>
      <c r="D149" s="54" t="s">
        <v>24</v>
      </c>
      <c r="E149" s="54"/>
      <c r="F149" s="116"/>
      <c r="G149" s="55"/>
      <c r="H149" s="54" t="str">
        <f>$H$33</f>
        <v>Nine months ended</v>
      </c>
      <c r="I149" s="54"/>
      <c r="J149" s="54"/>
      <c r="K149" s="55"/>
      <c r="L149" s="88" t="s">
        <v>26</v>
      </c>
      <c r="M149" s="116"/>
      <c r="N149" s="116"/>
    </row>
    <row r="150" spans="1:16" s="18" customFormat="1" x14ac:dyDescent="0.2">
      <c r="A150" s="31"/>
      <c r="B150" s="31"/>
      <c r="C150" s="31"/>
      <c r="D150" s="60" t="str">
        <f>+$D$34</f>
        <v>September 30,</v>
      </c>
      <c r="E150" s="60"/>
      <c r="F150" s="60"/>
      <c r="G150" s="61"/>
      <c r="H150" s="60" t="str">
        <f>+$D$34</f>
        <v>September 30,</v>
      </c>
      <c r="I150" s="60"/>
      <c r="J150" s="60"/>
      <c r="K150" s="61"/>
      <c r="L150" s="62" t="s">
        <v>28</v>
      </c>
      <c r="M150" s="117"/>
      <c r="N150" s="117"/>
    </row>
    <row r="151" spans="1:16" s="18" customFormat="1" x14ac:dyDescent="0.2">
      <c r="A151" s="102" t="s">
        <v>29</v>
      </c>
      <c r="B151" s="74"/>
      <c r="C151" s="31"/>
      <c r="D151" s="157">
        <f>+$D$35</f>
        <v>2012</v>
      </c>
      <c r="E151" s="66"/>
      <c r="F151" s="67">
        <f>+$F$35</f>
        <v>2011</v>
      </c>
      <c r="G151" s="68"/>
      <c r="H151" s="157">
        <f>+$D$35</f>
        <v>2012</v>
      </c>
      <c r="I151" s="66"/>
      <c r="J151" s="67">
        <f>+$F$35</f>
        <v>2011</v>
      </c>
      <c r="K151" s="68"/>
      <c r="L151" s="1">
        <f>$L$35</f>
        <v>2011</v>
      </c>
      <c r="M151" s="87"/>
      <c r="N151" s="68"/>
    </row>
    <row r="152" spans="1:16" s="18" customFormat="1" x14ac:dyDescent="0.2">
      <c r="A152" s="103"/>
      <c r="B152" s="52"/>
      <c r="C152" s="31"/>
      <c r="D152" s="106" t="s">
        <v>31</v>
      </c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1:16" s="18" customFormat="1" x14ac:dyDescent="0.2">
      <c r="A153" s="31"/>
      <c r="B153" s="44" t="s">
        <v>87</v>
      </c>
      <c r="D153" s="164">
        <f>+H153+3330</f>
        <v>-1359</v>
      </c>
      <c r="E153" s="15"/>
      <c r="F153" s="8">
        <v>-2838</v>
      </c>
      <c r="G153" s="15"/>
      <c r="H153" s="164">
        <f>-4373-316</f>
        <v>-4689</v>
      </c>
      <c r="I153" s="15"/>
      <c r="J153" s="8">
        <v>-9001</v>
      </c>
      <c r="K153" s="115"/>
      <c r="L153" s="15">
        <v>-11595</v>
      </c>
    </row>
    <row r="154" spans="1:16" s="18" customFormat="1" x14ac:dyDescent="0.2">
      <c r="A154" s="31"/>
      <c r="B154" s="44" t="s">
        <v>92</v>
      </c>
      <c r="D154" s="166">
        <f>+H154+7506</f>
        <v>0</v>
      </c>
      <c r="E154" s="15"/>
      <c r="F154" s="10">
        <v>-2268</v>
      </c>
      <c r="G154" s="15"/>
      <c r="H154" s="166">
        <v>-7506</v>
      </c>
      <c r="I154" s="15"/>
      <c r="J154" s="10">
        <v>-2268</v>
      </c>
      <c r="K154" s="115"/>
      <c r="L154" s="10">
        <v>-5678</v>
      </c>
    </row>
    <row r="155" spans="1:16" s="18" customFormat="1" x14ac:dyDescent="0.2">
      <c r="A155" s="31"/>
      <c r="B155" s="44" t="s">
        <v>93</v>
      </c>
      <c r="D155" s="166">
        <f>+H155</f>
        <v>0</v>
      </c>
      <c r="E155" s="15"/>
      <c r="F155" s="10">
        <v>0</v>
      </c>
      <c r="G155" s="15"/>
      <c r="H155" s="166">
        <v>0</v>
      </c>
      <c r="I155" s="15"/>
      <c r="J155" s="10">
        <v>0</v>
      </c>
      <c r="K155" s="115"/>
      <c r="L155" s="10">
        <v>-9567</v>
      </c>
    </row>
    <row r="156" spans="1:16" s="18" customFormat="1" x14ac:dyDescent="0.2">
      <c r="A156" s="31"/>
      <c r="B156" s="31" t="s">
        <v>89</v>
      </c>
      <c r="C156" s="31"/>
      <c r="D156" s="165">
        <f>+H156+4378</f>
        <v>-1191</v>
      </c>
      <c r="E156" s="9"/>
      <c r="F156" s="10">
        <v>-199</v>
      </c>
      <c r="G156" s="9"/>
      <c r="H156" s="165">
        <f>-5569</f>
        <v>-5569</v>
      </c>
      <c r="I156" s="9"/>
      <c r="J156" s="9">
        <v>-3032</v>
      </c>
      <c r="L156" s="9">
        <v>-6891</v>
      </c>
    </row>
    <row r="157" spans="1:16" s="18" customFormat="1" x14ac:dyDescent="0.2">
      <c r="A157" s="81"/>
      <c r="B157" s="81" t="s">
        <v>59</v>
      </c>
      <c r="C157" s="31"/>
      <c r="D157" s="170">
        <f>SUM(D153:D156)</f>
        <v>-2550</v>
      </c>
      <c r="E157" s="9"/>
      <c r="F157" s="14">
        <f>SUM(F153:F156)</f>
        <v>-5305</v>
      </c>
      <c r="G157" s="97"/>
      <c r="H157" s="170">
        <f>SUM(H153:H156)</f>
        <v>-17764</v>
      </c>
      <c r="I157" s="9"/>
      <c r="J157" s="14">
        <f>SUM(J153:J156)</f>
        <v>-14301</v>
      </c>
      <c r="L157" s="14">
        <f>SUM(L153:L156)</f>
        <v>-33731</v>
      </c>
    </row>
    <row r="158" spans="1:16" s="18" customFormat="1" x14ac:dyDescent="0.2">
      <c r="A158" s="52"/>
      <c r="B158" s="52"/>
      <c r="C158" s="31"/>
      <c r="D158" s="86"/>
      <c r="E158" s="9"/>
      <c r="F158" s="97"/>
      <c r="G158" s="97"/>
      <c r="H158" s="97"/>
      <c r="I158" s="97"/>
      <c r="J158" s="97"/>
      <c r="K158" s="97"/>
      <c r="L158" s="97"/>
      <c r="M158" s="97"/>
    </row>
    <row r="159" spans="1:16" s="18" customFormat="1" x14ac:dyDescent="0.2">
      <c r="B159" s="31"/>
      <c r="C159" s="65"/>
      <c r="D159" s="110"/>
      <c r="E159" s="110"/>
      <c r="F159" s="110"/>
      <c r="G159" s="110"/>
      <c r="H159" s="110"/>
      <c r="I159" s="118"/>
      <c r="J159" s="110"/>
      <c r="K159" s="110"/>
      <c r="L159" s="110"/>
      <c r="M159" s="110"/>
      <c r="N159" s="110"/>
    </row>
    <row r="160" spans="1:16" s="18" customFormat="1" ht="15" x14ac:dyDescent="0.25">
      <c r="A160" s="104" t="s">
        <v>94</v>
      </c>
      <c r="B160" s="31"/>
      <c r="C160" s="65"/>
      <c r="D160" s="110" t="s">
        <v>29</v>
      </c>
      <c r="E160" s="119"/>
      <c r="F160" s="110" t="s">
        <v>29</v>
      </c>
      <c r="G160" s="110"/>
      <c r="H160" s="110"/>
      <c r="I160" s="118"/>
      <c r="J160" s="9"/>
      <c r="K160" s="9"/>
      <c r="L160" s="9"/>
      <c r="M160" s="9"/>
    </row>
    <row r="161" spans="1:13" s="18" customFormat="1" ht="13.5" thickBot="1" x14ac:dyDescent="0.25">
      <c r="A161" s="50" t="s">
        <v>95</v>
      </c>
      <c r="B161" s="50"/>
      <c r="C161" s="50"/>
      <c r="D161" s="111"/>
      <c r="E161" s="111"/>
      <c r="F161" s="111"/>
      <c r="G161" s="111"/>
      <c r="H161" s="111"/>
      <c r="I161" s="12"/>
      <c r="J161" s="12"/>
      <c r="K161" s="12"/>
      <c r="L161" s="9"/>
      <c r="M161" s="31"/>
    </row>
    <row r="162" spans="1:13" s="18" customFormat="1" x14ac:dyDescent="0.2">
      <c r="A162" s="102" t="s">
        <v>29</v>
      </c>
      <c r="B162" s="74"/>
      <c r="C162" s="31"/>
      <c r="D162" s="60" t="str">
        <f>+$D$34</f>
        <v>September 30,</v>
      </c>
      <c r="E162" s="60"/>
      <c r="F162" s="60"/>
      <c r="G162" s="61"/>
      <c r="H162" s="62" t="s">
        <v>28</v>
      </c>
      <c r="I162" s="120"/>
      <c r="J162" s="31"/>
      <c r="K162" s="31"/>
      <c r="L162" s="31"/>
      <c r="M162" s="9"/>
    </row>
    <row r="163" spans="1:13" s="18" customFormat="1" x14ac:dyDescent="0.2">
      <c r="A163" s="103"/>
      <c r="B163" s="52"/>
      <c r="C163" s="31"/>
      <c r="D163" s="157">
        <f>+$D$35</f>
        <v>2012</v>
      </c>
      <c r="E163" s="66"/>
      <c r="F163" s="67">
        <f>+$F$35</f>
        <v>2011</v>
      </c>
      <c r="G163" s="68"/>
      <c r="H163" s="1">
        <f>$L$35</f>
        <v>2011</v>
      </c>
      <c r="I163" s="52"/>
      <c r="J163" s="31"/>
      <c r="K163" s="31"/>
      <c r="L163" s="31"/>
      <c r="M163" s="9"/>
    </row>
    <row r="164" spans="1:13" s="18" customFormat="1" x14ac:dyDescent="0.2">
      <c r="A164" s="103"/>
      <c r="B164" s="52"/>
      <c r="C164" s="31"/>
      <c r="D164" s="121" t="s">
        <v>31</v>
      </c>
      <c r="E164" s="121"/>
      <c r="F164" s="121"/>
      <c r="G164" s="121"/>
      <c r="H164" s="121"/>
      <c r="I164" s="52"/>
      <c r="J164" s="31"/>
      <c r="K164" s="31"/>
      <c r="L164" s="31"/>
      <c r="M164" s="9"/>
    </row>
    <row r="165" spans="1:13" s="18" customFormat="1" x14ac:dyDescent="0.2">
      <c r="A165" s="52"/>
      <c r="B165" s="45" t="s">
        <v>96</v>
      </c>
      <c r="C165" s="52"/>
      <c r="D165" s="171">
        <v>243</v>
      </c>
      <c r="E165" s="122"/>
      <c r="F165" s="15">
        <v>1475</v>
      </c>
      <c r="G165" s="12"/>
      <c r="H165" s="15">
        <v>664</v>
      </c>
      <c r="I165" s="52"/>
      <c r="J165" s="31"/>
      <c r="K165" s="31"/>
      <c r="L165" s="31"/>
      <c r="M165" s="9"/>
    </row>
    <row r="166" spans="1:13" s="18" customFormat="1" x14ac:dyDescent="0.2">
      <c r="A166" s="52"/>
      <c r="B166" s="45" t="s">
        <v>97</v>
      </c>
      <c r="C166" s="52"/>
      <c r="D166" s="169">
        <v>19939</v>
      </c>
      <c r="E166" s="94"/>
      <c r="F166" s="12">
        <v>27543</v>
      </c>
      <c r="G166" s="12"/>
      <c r="H166" s="12">
        <v>24986</v>
      </c>
      <c r="I166" s="52"/>
      <c r="J166" s="31"/>
      <c r="K166" s="31"/>
      <c r="L166" s="31"/>
      <c r="M166" s="12"/>
    </row>
    <row r="167" spans="1:13" s="18" customFormat="1" x14ac:dyDescent="0.2">
      <c r="A167" s="52"/>
      <c r="B167" s="45" t="s">
        <v>98</v>
      </c>
      <c r="C167" s="52"/>
      <c r="D167" s="169">
        <v>64026</v>
      </c>
      <c r="E167" s="94"/>
      <c r="F167" s="12">
        <v>100371</v>
      </c>
      <c r="G167" s="12"/>
      <c r="H167" s="12">
        <v>92925</v>
      </c>
      <c r="I167" s="52"/>
      <c r="J167" s="31"/>
      <c r="K167" s="31"/>
      <c r="L167" s="31"/>
      <c r="M167" s="12"/>
    </row>
    <row r="168" spans="1:13" s="18" customFormat="1" x14ac:dyDescent="0.2">
      <c r="A168" s="52"/>
      <c r="B168" s="45" t="s">
        <v>99</v>
      </c>
      <c r="C168" s="52"/>
      <c r="D168" s="169">
        <v>32445</v>
      </c>
      <c r="E168" s="94"/>
      <c r="F168" s="12">
        <v>42060</v>
      </c>
      <c r="G168" s="12"/>
      <c r="H168" s="12">
        <v>36590</v>
      </c>
      <c r="I168" s="52"/>
      <c r="J168" s="31"/>
      <c r="K168" s="31"/>
      <c r="L168" s="31"/>
      <c r="M168" s="12"/>
    </row>
    <row r="169" spans="1:13" s="18" customFormat="1" x14ac:dyDescent="0.2">
      <c r="A169" s="52"/>
      <c r="B169" s="45" t="s">
        <v>100</v>
      </c>
      <c r="C169" s="52"/>
      <c r="D169" s="169">
        <v>50610</v>
      </c>
      <c r="E169" s="94"/>
      <c r="F169" s="12">
        <v>40706</v>
      </c>
      <c r="G169" s="12"/>
      <c r="H169" s="12">
        <v>63333</v>
      </c>
      <c r="I169" s="52"/>
      <c r="J169" s="31"/>
      <c r="K169" s="31"/>
      <c r="L169" s="31"/>
      <c r="M169" s="12"/>
    </row>
    <row r="170" spans="1:13" s="18" customFormat="1" x14ac:dyDescent="0.2">
      <c r="A170" s="74"/>
      <c r="B170" s="123" t="s">
        <v>101</v>
      </c>
      <c r="C170" s="31"/>
      <c r="D170" s="172">
        <v>53032</v>
      </c>
      <c r="E170" s="122"/>
      <c r="F170" s="16">
        <v>0</v>
      </c>
      <c r="G170" s="12"/>
      <c r="H170" s="16">
        <v>0</v>
      </c>
      <c r="I170" s="52"/>
      <c r="J170" s="31"/>
      <c r="K170" s="31"/>
      <c r="L170" s="31"/>
      <c r="M170" s="9"/>
    </row>
    <row r="171" spans="1:13" s="18" customFormat="1" x14ac:dyDescent="0.2">
      <c r="A171" s="31"/>
      <c r="B171" s="31" t="s">
        <v>102</v>
      </c>
      <c r="C171" s="31"/>
      <c r="D171" s="165">
        <f>SUM(D165:D170)</f>
        <v>220295</v>
      </c>
      <c r="E171" s="122"/>
      <c r="F171" s="9">
        <f>SUM(F165:F170)</f>
        <v>212155</v>
      </c>
      <c r="G171" s="9"/>
      <c r="H171" s="9">
        <f>SUM(H165:H170)</f>
        <v>218498</v>
      </c>
      <c r="I171" s="52"/>
      <c r="J171" s="31"/>
      <c r="K171" s="31"/>
      <c r="L171" s="31"/>
      <c r="M171" s="9"/>
    </row>
    <row r="172" spans="1:13" s="18" customFormat="1" x14ac:dyDescent="0.2">
      <c r="A172" s="31"/>
      <c r="B172" s="31" t="s">
        <v>103</v>
      </c>
      <c r="C172" s="31"/>
      <c r="D172" s="165">
        <v>137116</v>
      </c>
      <c r="E172" s="122"/>
      <c r="F172" s="9">
        <v>138458</v>
      </c>
      <c r="G172" s="9"/>
      <c r="H172" s="124">
        <v>115637</v>
      </c>
      <c r="I172" s="52"/>
      <c r="J172" s="31"/>
      <c r="K172" s="31"/>
      <c r="L172" s="31"/>
      <c r="M172" s="9"/>
    </row>
    <row r="173" spans="1:13" s="18" customFormat="1" x14ac:dyDescent="0.2">
      <c r="A173" s="81"/>
      <c r="B173" s="81" t="s">
        <v>104</v>
      </c>
      <c r="C173" s="31"/>
      <c r="D173" s="170">
        <f>SUM(D171:D172)</f>
        <v>357411</v>
      </c>
      <c r="E173" s="122"/>
      <c r="F173" s="14">
        <f>SUM(F171:F172)</f>
        <v>350613</v>
      </c>
      <c r="G173" s="97"/>
      <c r="H173" s="14">
        <f>SUM(H171:H172)</f>
        <v>334135</v>
      </c>
      <c r="I173" s="52"/>
      <c r="J173" s="31"/>
      <c r="K173" s="31"/>
      <c r="L173" s="31"/>
      <c r="M173" s="9"/>
    </row>
    <row r="174" spans="1:13" s="18" customFormat="1" x14ac:dyDescent="0.2">
      <c r="A174" s="52"/>
      <c r="B174" s="52"/>
      <c r="C174" s="31"/>
      <c r="D174" s="97"/>
      <c r="E174" s="9"/>
      <c r="F174" s="97"/>
      <c r="G174" s="97"/>
      <c r="H174" s="97"/>
      <c r="I174" s="97"/>
      <c r="J174" s="58"/>
      <c r="K174" s="97"/>
      <c r="L174" s="9"/>
      <c r="M174" s="31"/>
    </row>
    <row r="175" spans="1:13" s="18" customFormat="1" x14ac:dyDescent="0.2">
      <c r="A175" s="31"/>
      <c r="B175" s="48"/>
      <c r="C175" s="31"/>
      <c r="D175" s="9"/>
      <c r="E175" s="9"/>
      <c r="F175" s="9"/>
      <c r="G175" s="9"/>
      <c r="H175" s="9"/>
      <c r="I175" s="12"/>
      <c r="J175" s="9"/>
      <c r="K175" s="9"/>
      <c r="L175" s="9"/>
      <c r="M175" s="9"/>
    </row>
    <row r="176" spans="1:13" s="18" customFormat="1" ht="13.5" thickBot="1" x14ac:dyDescent="0.25">
      <c r="A176" s="125" t="s">
        <v>105</v>
      </c>
      <c r="B176" s="50"/>
      <c r="C176" s="50"/>
      <c r="D176" s="111"/>
      <c r="E176" s="111"/>
      <c r="F176" s="111"/>
      <c r="G176" s="111"/>
      <c r="H176" s="111"/>
      <c r="I176" s="12"/>
      <c r="J176" s="12"/>
    </row>
    <row r="177" spans="1:18" s="18" customFormat="1" x14ac:dyDescent="0.2">
      <c r="A177" s="52"/>
      <c r="B177" s="52"/>
      <c r="C177" s="52"/>
      <c r="D177" s="54" t="s">
        <v>24</v>
      </c>
      <c r="E177" s="54"/>
      <c r="F177" s="54"/>
      <c r="G177" s="55"/>
      <c r="H177" s="54" t="str">
        <f>$H$33</f>
        <v>Nine months ended</v>
      </c>
      <c r="I177" s="54"/>
      <c r="J177" s="54"/>
      <c r="L177" s="57" t="s">
        <v>26</v>
      </c>
    </row>
    <row r="178" spans="1:18" s="18" customFormat="1" x14ac:dyDescent="0.2">
      <c r="A178" s="31"/>
      <c r="B178" s="31"/>
      <c r="C178" s="31"/>
      <c r="D178" s="60" t="str">
        <f>+$D$34</f>
        <v>September 30,</v>
      </c>
      <c r="E178" s="60"/>
      <c r="F178" s="60"/>
      <c r="G178" s="61"/>
      <c r="H178" s="60" t="str">
        <f>+$D$34</f>
        <v>September 30,</v>
      </c>
      <c r="I178" s="60"/>
      <c r="J178" s="60"/>
      <c r="L178" s="62" t="s">
        <v>28</v>
      </c>
    </row>
    <row r="179" spans="1:18" s="18" customFormat="1" x14ac:dyDescent="0.2">
      <c r="A179" s="102" t="s">
        <v>29</v>
      </c>
      <c r="B179" s="74"/>
      <c r="C179" s="31"/>
      <c r="D179" s="157">
        <f>+$D$35</f>
        <v>2012</v>
      </c>
      <c r="E179" s="66"/>
      <c r="F179" s="67">
        <f>+$F$35</f>
        <v>2011</v>
      </c>
      <c r="G179" s="68"/>
      <c r="H179" s="157">
        <f>+$D$35</f>
        <v>2012</v>
      </c>
      <c r="I179" s="66"/>
      <c r="J179" s="67">
        <f>+$F$35</f>
        <v>2011</v>
      </c>
      <c r="L179" s="1">
        <f>$L$35</f>
        <v>2011</v>
      </c>
    </row>
    <row r="180" spans="1:18" s="18" customFormat="1" x14ac:dyDescent="0.2">
      <c r="A180" s="126"/>
      <c r="B180" s="52"/>
      <c r="C180" s="31"/>
      <c r="D180" s="70" t="s">
        <v>31</v>
      </c>
      <c r="E180" s="70"/>
      <c r="F180" s="70"/>
      <c r="G180" s="70"/>
      <c r="H180" s="70"/>
      <c r="I180" s="70"/>
      <c r="J180" s="70"/>
      <c r="K180" s="70"/>
      <c r="L180" s="70"/>
    </row>
    <row r="181" spans="1:18" s="18" customFormat="1" x14ac:dyDescent="0.2">
      <c r="A181" s="31"/>
      <c r="B181" s="31" t="s">
        <v>106</v>
      </c>
      <c r="C181" s="31"/>
      <c r="D181" s="164">
        <f>D38</f>
        <v>121328</v>
      </c>
      <c r="E181" s="8"/>
      <c r="F181" s="8">
        <f>F38</f>
        <v>61135</v>
      </c>
      <c r="G181" s="8"/>
      <c r="H181" s="164">
        <f>H38</f>
        <v>379939</v>
      </c>
      <c r="I181" s="8"/>
      <c r="J181" s="8">
        <f>J38</f>
        <v>185167</v>
      </c>
      <c r="K181" s="25"/>
      <c r="L181" s="8">
        <f>L38</f>
        <v>223528</v>
      </c>
      <c r="O181" s="31"/>
      <c r="P181" s="31"/>
    </row>
    <row r="182" spans="1:18" s="18" customFormat="1" x14ac:dyDescent="0.2">
      <c r="A182" s="31"/>
      <c r="B182" s="31" t="s">
        <v>107</v>
      </c>
      <c r="C182" s="31"/>
      <c r="D182" s="166">
        <f>D39</f>
        <v>65723</v>
      </c>
      <c r="E182" s="9"/>
      <c r="F182" s="10">
        <f>F39</f>
        <v>83035</v>
      </c>
      <c r="G182" s="10"/>
      <c r="H182" s="166">
        <f>H39</f>
        <v>201029</v>
      </c>
      <c r="I182" s="9"/>
      <c r="J182" s="10">
        <f>J39</f>
        <v>170632</v>
      </c>
      <c r="K182" s="25"/>
      <c r="L182" s="10">
        <f>L39</f>
        <v>278279</v>
      </c>
      <c r="O182" s="31"/>
      <c r="P182" s="31"/>
    </row>
    <row r="183" spans="1:18" s="18" customFormat="1" x14ac:dyDescent="0.2">
      <c r="A183" s="31"/>
      <c r="B183" s="31" t="s">
        <v>108</v>
      </c>
      <c r="C183" s="31"/>
      <c r="D183" s="165">
        <f>+H183-134684</f>
        <v>91421</v>
      </c>
      <c r="E183" s="9"/>
      <c r="F183" s="10">
        <v>61450</v>
      </c>
      <c r="G183" s="9"/>
      <c r="H183" s="165">
        <v>226105</v>
      </c>
      <c r="I183" s="9"/>
      <c r="J183" s="10">
        <v>175398</v>
      </c>
      <c r="K183" s="25"/>
      <c r="L183" s="10">
        <v>203922</v>
      </c>
      <c r="O183" s="31"/>
      <c r="P183" s="31"/>
    </row>
    <row r="184" spans="1:18" s="18" customFormat="1" x14ac:dyDescent="0.2">
      <c r="A184" s="31"/>
      <c r="B184" s="31" t="s">
        <v>109</v>
      </c>
      <c r="C184" s="31"/>
      <c r="D184" s="165">
        <f>D128</f>
        <v>1118</v>
      </c>
      <c r="E184" s="9"/>
      <c r="F184" s="9">
        <f>F128</f>
        <v>1920</v>
      </c>
      <c r="G184" s="9"/>
      <c r="H184" s="165">
        <f>H128</f>
        <v>4269</v>
      </c>
      <c r="I184" s="9"/>
      <c r="J184" s="9">
        <f>J128</f>
        <v>4959</v>
      </c>
      <c r="K184" s="25"/>
      <c r="L184" s="9">
        <f>L128</f>
        <v>6409</v>
      </c>
      <c r="O184" s="31"/>
      <c r="P184" s="31"/>
    </row>
    <row r="185" spans="1:18" s="18" customFormat="1" x14ac:dyDescent="0.2">
      <c r="A185" s="31"/>
      <c r="B185" s="31" t="s">
        <v>110</v>
      </c>
      <c r="C185" s="31"/>
      <c r="D185" s="165">
        <f>-D95</f>
        <v>23496</v>
      </c>
      <c r="E185" s="9"/>
      <c r="F185" s="9">
        <f>-F95</f>
        <v>14587</v>
      </c>
      <c r="G185" s="9"/>
      <c r="H185" s="165">
        <f>-H95</f>
        <v>65317</v>
      </c>
      <c r="I185" s="9"/>
      <c r="J185" s="9">
        <f>-J95</f>
        <v>44740</v>
      </c>
      <c r="K185" s="25"/>
      <c r="L185" s="9">
        <f>-L95</f>
        <v>49966</v>
      </c>
      <c r="O185" s="31"/>
      <c r="P185" s="31"/>
    </row>
    <row r="186" spans="1:18" s="18" customFormat="1" x14ac:dyDescent="0.2">
      <c r="A186" s="74"/>
      <c r="B186" s="74" t="s">
        <v>111</v>
      </c>
      <c r="C186" s="31"/>
      <c r="D186" s="172">
        <f>-D72</f>
        <v>78472</v>
      </c>
      <c r="E186" s="9"/>
      <c r="F186" s="16">
        <f>-F72</f>
        <v>71792</v>
      </c>
      <c r="G186" s="9"/>
      <c r="H186" s="172">
        <f>-H72</f>
        <v>280660</v>
      </c>
      <c r="I186" s="9"/>
      <c r="J186" s="16">
        <f>-J72</f>
        <v>185327</v>
      </c>
      <c r="K186" s="25"/>
      <c r="L186" s="16">
        <f>-L72</f>
        <v>237005</v>
      </c>
      <c r="O186" s="31"/>
      <c r="P186" s="31"/>
    </row>
    <row r="187" spans="1:18" s="18" customFormat="1" x14ac:dyDescent="0.2">
      <c r="A187" s="52"/>
      <c r="B187" s="52"/>
      <c r="C187" s="52"/>
      <c r="D187" s="127"/>
      <c r="E187" s="127"/>
      <c r="F187" s="127"/>
      <c r="G187" s="127"/>
      <c r="H187" s="127"/>
      <c r="I187" s="127"/>
      <c r="J187" s="127"/>
      <c r="K187" s="128"/>
      <c r="L187" s="127"/>
      <c r="O187" s="31"/>
      <c r="P187" s="31"/>
    </row>
    <row r="188" spans="1:18" s="18" customFormat="1" x14ac:dyDescent="0.2">
      <c r="A188" s="129" t="s">
        <v>53</v>
      </c>
      <c r="B188" s="130" t="s">
        <v>112</v>
      </c>
      <c r="C188" s="130"/>
      <c r="D188" s="12"/>
      <c r="E188" s="12"/>
      <c r="F188" s="118" t="s">
        <v>29</v>
      </c>
      <c r="G188" s="118"/>
      <c r="H188" s="118"/>
      <c r="I188" s="118"/>
      <c r="J188" s="12"/>
      <c r="N188" s="12"/>
      <c r="O188" s="9"/>
      <c r="P188" s="31"/>
    </row>
    <row r="189" spans="1:18" s="18" customFormat="1" x14ac:dyDescent="0.2">
      <c r="A189" s="129" t="s">
        <v>113</v>
      </c>
      <c r="B189" s="130" t="s">
        <v>114</v>
      </c>
      <c r="C189" s="13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9"/>
      <c r="P189" s="31"/>
    </row>
    <row r="190" spans="1:18" s="18" customFormat="1" x14ac:dyDescent="0.2">
      <c r="A190" s="129" t="s">
        <v>115</v>
      </c>
      <c r="B190" s="130" t="s">
        <v>116</v>
      </c>
      <c r="C190" s="13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Q190" s="9"/>
      <c r="R190" s="31"/>
    </row>
    <row r="191" spans="1:18" s="18" customFormat="1" x14ac:dyDescent="0.2">
      <c r="A191" s="129"/>
      <c r="B191" s="130"/>
      <c r="C191" s="13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8" s="18" customFormat="1" x14ac:dyDescent="0.2">
      <c r="A192" s="131" t="s">
        <v>29</v>
      </c>
      <c r="B192" s="31"/>
      <c r="C192" s="31"/>
      <c r="D192" s="9"/>
      <c r="E192" s="9"/>
      <c r="F192" s="9"/>
      <c r="G192" s="9"/>
      <c r="H192" s="9"/>
      <c r="I192" s="12"/>
      <c r="J192" s="9"/>
      <c r="K192" s="9"/>
      <c r="L192" s="9"/>
      <c r="M192" s="9"/>
      <c r="N192" s="9"/>
      <c r="O192" s="9"/>
      <c r="P192" s="9"/>
    </row>
    <row r="193" spans="1:16" s="18" customFormat="1" ht="15" x14ac:dyDescent="0.25">
      <c r="A193" s="100" t="s">
        <v>117</v>
      </c>
      <c r="B193" s="31"/>
      <c r="D193" s="48"/>
      <c r="I193" s="25"/>
      <c r="J193" s="25"/>
      <c r="K193" s="25"/>
      <c r="L193" s="25"/>
      <c r="O193" s="9"/>
    </row>
    <row r="194" spans="1:16" s="18" customFormat="1" ht="13.5" thickBot="1" x14ac:dyDescent="0.25">
      <c r="A194" s="50" t="s">
        <v>118</v>
      </c>
      <c r="B194" s="50"/>
      <c r="C194" s="50"/>
      <c r="D194" s="132"/>
      <c r="E194" s="111"/>
      <c r="F194" s="111"/>
      <c r="G194" s="111"/>
      <c r="H194" s="111"/>
      <c r="I194" s="12"/>
      <c r="J194" s="111"/>
      <c r="K194" s="111"/>
      <c r="L194" s="111"/>
      <c r="M194" s="12"/>
      <c r="N194" s="25"/>
    </row>
    <row r="195" spans="1:16" s="18" customFormat="1" x14ac:dyDescent="0.2">
      <c r="A195" s="52"/>
      <c r="B195" s="52"/>
      <c r="C195" s="52"/>
      <c r="D195" s="54" t="s">
        <v>24</v>
      </c>
      <c r="E195" s="54"/>
      <c r="F195" s="54"/>
      <c r="G195" s="55"/>
      <c r="H195" s="54" t="str">
        <f>$H$33</f>
        <v>Nine months ended</v>
      </c>
      <c r="I195" s="54"/>
      <c r="J195" s="54"/>
      <c r="K195" s="88"/>
      <c r="L195" s="88" t="s">
        <v>26</v>
      </c>
      <c r="M195" s="61"/>
      <c r="N195" s="55"/>
    </row>
    <row r="196" spans="1:16" s="18" customFormat="1" x14ac:dyDescent="0.2">
      <c r="A196" s="31"/>
      <c r="B196" s="31"/>
      <c r="C196" s="31"/>
      <c r="D196" s="60" t="str">
        <f>+$D$34</f>
        <v>September 30,</v>
      </c>
      <c r="E196" s="60"/>
      <c r="F196" s="60"/>
      <c r="G196" s="61"/>
      <c r="H196" s="60" t="str">
        <f>+$D$34</f>
        <v>September 30,</v>
      </c>
      <c r="I196" s="60"/>
      <c r="J196" s="60"/>
      <c r="K196" s="120"/>
      <c r="L196" s="62" t="s">
        <v>28</v>
      </c>
      <c r="M196" s="61"/>
      <c r="N196" s="61"/>
    </row>
    <row r="197" spans="1:16" s="18" customFormat="1" x14ac:dyDescent="0.2">
      <c r="A197" s="102" t="s">
        <v>29</v>
      </c>
      <c r="B197" s="102"/>
      <c r="C197" s="31"/>
      <c r="D197" s="157">
        <f>+$D$35</f>
        <v>2012</v>
      </c>
      <c r="E197" s="66"/>
      <c r="F197" s="67">
        <f>+$F$35</f>
        <v>2011</v>
      </c>
      <c r="G197" s="68"/>
      <c r="H197" s="157">
        <f>+$D$35</f>
        <v>2012</v>
      </c>
      <c r="I197" s="66"/>
      <c r="J197" s="67">
        <f>+$F$35</f>
        <v>2011</v>
      </c>
      <c r="K197" s="68"/>
      <c r="L197" s="1">
        <f>$L$35</f>
        <v>2011</v>
      </c>
      <c r="M197" s="87"/>
      <c r="N197" s="87"/>
    </row>
    <row r="198" spans="1:16" s="18" customFormat="1" x14ac:dyDescent="0.2">
      <c r="A198" s="103"/>
      <c r="B198" s="103"/>
      <c r="C198" s="31"/>
      <c r="D198" s="106" t="s">
        <v>31</v>
      </c>
      <c r="E198" s="106"/>
      <c r="F198" s="106"/>
      <c r="G198" s="106"/>
      <c r="H198" s="106"/>
      <c r="I198" s="106"/>
      <c r="J198" s="106"/>
      <c r="K198" s="106"/>
      <c r="L198" s="106"/>
      <c r="M198" s="112"/>
      <c r="N198" s="112"/>
    </row>
    <row r="199" spans="1:16" s="18" customFormat="1" x14ac:dyDescent="0.2">
      <c r="A199" s="31"/>
      <c r="B199" s="31" t="s">
        <v>119</v>
      </c>
      <c r="C199" s="31"/>
      <c r="D199" s="164">
        <f>+H199-149364</f>
        <v>75289</v>
      </c>
      <c r="E199" s="8"/>
      <c r="F199" s="8">
        <v>40364</v>
      </c>
      <c r="G199" s="8"/>
      <c r="H199" s="164">
        <v>224653</v>
      </c>
      <c r="I199" s="8"/>
      <c r="J199" s="8">
        <v>230402</v>
      </c>
      <c r="K199" s="13"/>
      <c r="L199" s="8">
        <v>276904</v>
      </c>
      <c r="M199" s="13"/>
    </row>
    <row r="200" spans="1:16" s="18" customFormat="1" x14ac:dyDescent="0.2">
      <c r="A200" s="31"/>
      <c r="B200" s="31" t="s">
        <v>120</v>
      </c>
      <c r="C200" s="31"/>
      <c r="D200" s="165">
        <f>+H200-2609</f>
        <v>1328</v>
      </c>
      <c r="E200" s="9"/>
      <c r="F200" s="9">
        <v>536</v>
      </c>
      <c r="G200" s="9"/>
      <c r="H200" s="165">
        <v>3937</v>
      </c>
      <c r="I200" s="9"/>
      <c r="J200" s="9">
        <v>2356</v>
      </c>
      <c r="K200" s="12"/>
      <c r="L200" s="9">
        <v>3027</v>
      </c>
      <c r="M200" s="12"/>
    </row>
    <row r="201" spans="1:16" s="18" customFormat="1" x14ac:dyDescent="0.2">
      <c r="A201" s="81"/>
      <c r="B201" s="81" t="s">
        <v>121</v>
      </c>
      <c r="C201" s="31"/>
      <c r="D201" s="170">
        <f>SUM(D198:D200)</f>
        <v>76617</v>
      </c>
      <c r="E201" s="9"/>
      <c r="F201" s="14">
        <f>SUM(F199:F200)</f>
        <v>40900</v>
      </c>
      <c r="G201" s="97"/>
      <c r="H201" s="170">
        <f>SUM(H198:H200)</f>
        <v>228590</v>
      </c>
      <c r="I201" s="9"/>
      <c r="J201" s="14">
        <f>SUM(J199:J200)</f>
        <v>232758</v>
      </c>
      <c r="K201" s="97"/>
      <c r="L201" s="14">
        <f>SUM(L198:L200)</f>
        <v>279931</v>
      </c>
      <c r="M201" s="97"/>
    </row>
    <row r="202" spans="1:16" s="18" customFormat="1" x14ac:dyDescent="0.2">
      <c r="A202" s="53"/>
      <c r="B202" s="31"/>
      <c r="C202" s="65"/>
      <c r="D202" s="110"/>
      <c r="E202" s="110"/>
      <c r="F202" s="110"/>
      <c r="G202" s="110"/>
      <c r="H202" s="110"/>
      <c r="I202" s="118"/>
      <c r="J202" s="110"/>
      <c r="K202" s="118"/>
      <c r="L202" s="118"/>
      <c r="M202" s="118"/>
      <c r="N202" s="118"/>
      <c r="O202" s="12"/>
    </row>
    <row r="203" spans="1:16" s="18" customFormat="1" x14ac:dyDescent="0.2">
      <c r="A203" s="131" t="s">
        <v>29</v>
      </c>
      <c r="B203" s="31"/>
      <c r="C203" s="52"/>
      <c r="D203" s="17"/>
      <c r="E203" s="133"/>
      <c r="F203" s="17"/>
      <c r="G203" s="17"/>
      <c r="H203" s="17"/>
      <c r="I203" s="133"/>
      <c r="J203" s="17"/>
      <c r="K203" s="17"/>
      <c r="L203" s="17"/>
      <c r="M203" s="17"/>
      <c r="N203" s="17"/>
      <c r="O203" s="31"/>
    </row>
    <row r="204" spans="1:16" s="18" customFormat="1" ht="15" x14ac:dyDescent="0.25">
      <c r="A204" s="100" t="s">
        <v>122</v>
      </c>
      <c r="B204" s="31"/>
      <c r="C204" s="65"/>
      <c r="D204" s="110"/>
      <c r="E204" s="110"/>
      <c r="F204" s="110"/>
      <c r="G204" s="110"/>
      <c r="H204" s="110"/>
      <c r="I204" s="118"/>
      <c r="J204" s="110"/>
      <c r="K204" s="118"/>
      <c r="L204" s="110"/>
      <c r="M204" s="110"/>
      <c r="N204" s="110"/>
      <c r="O204" s="17"/>
      <c r="P204" s="31"/>
    </row>
    <row r="205" spans="1:16" s="18" customFormat="1" ht="13.5" thickBot="1" x14ac:dyDescent="0.25">
      <c r="A205" s="50" t="s">
        <v>123</v>
      </c>
      <c r="B205" s="50"/>
      <c r="C205" s="50"/>
      <c r="D205" s="132"/>
      <c r="E205" s="111"/>
      <c r="F205" s="111"/>
      <c r="G205" s="111"/>
      <c r="H205" s="111"/>
      <c r="I205" s="12"/>
      <c r="J205" s="111"/>
      <c r="K205" s="111"/>
      <c r="L205" s="111"/>
      <c r="M205" s="118"/>
      <c r="N205" s="133"/>
      <c r="O205" s="31"/>
    </row>
    <row r="206" spans="1:16" s="18" customFormat="1" x14ac:dyDescent="0.2">
      <c r="A206" s="52"/>
      <c r="B206" s="52"/>
      <c r="C206" s="52"/>
      <c r="D206" s="54" t="s">
        <v>24</v>
      </c>
      <c r="E206" s="54"/>
      <c r="F206" s="54"/>
      <c r="G206" s="55"/>
      <c r="H206" s="54" t="str">
        <f>$H$33</f>
        <v>Nine months ended</v>
      </c>
      <c r="I206" s="54"/>
      <c r="J206" s="54"/>
      <c r="K206" s="88"/>
      <c r="L206" s="88" t="s">
        <v>26</v>
      </c>
      <c r="M206" s="61"/>
      <c r="N206" s="133"/>
    </row>
    <row r="207" spans="1:16" s="18" customFormat="1" x14ac:dyDescent="0.2">
      <c r="A207" s="31"/>
      <c r="B207" s="31"/>
      <c r="C207" s="31"/>
      <c r="D207" s="60" t="str">
        <f>+$D$34</f>
        <v>September 30,</v>
      </c>
      <c r="E207" s="60"/>
      <c r="F207" s="60"/>
      <c r="G207" s="61"/>
      <c r="H207" s="60" t="str">
        <f>+$D$34</f>
        <v>September 30,</v>
      </c>
      <c r="I207" s="60"/>
      <c r="J207" s="60"/>
      <c r="K207" s="120"/>
      <c r="L207" s="62" t="s">
        <v>28</v>
      </c>
      <c r="M207" s="61"/>
      <c r="N207" s="133"/>
    </row>
    <row r="208" spans="1:16" s="18" customFormat="1" x14ac:dyDescent="0.2">
      <c r="A208" s="102" t="s">
        <v>29</v>
      </c>
      <c r="B208" s="102"/>
      <c r="C208" s="31"/>
      <c r="D208" s="157">
        <f>+$D$35</f>
        <v>2012</v>
      </c>
      <c r="E208" s="66"/>
      <c r="F208" s="67">
        <f>+$F$35</f>
        <v>2011</v>
      </c>
      <c r="G208" s="68"/>
      <c r="H208" s="157">
        <f>+$D$35</f>
        <v>2012</v>
      </c>
      <c r="I208" s="66"/>
      <c r="J208" s="67">
        <f>+$F$35</f>
        <v>2011</v>
      </c>
      <c r="K208" s="68"/>
      <c r="L208" s="1">
        <f>$L$35</f>
        <v>2011</v>
      </c>
      <c r="M208" s="87"/>
      <c r="N208" s="133"/>
    </row>
    <row r="209" spans="1:16" s="18" customFormat="1" x14ac:dyDescent="0.2">
      <c r="A209" s="103"/>
      <c r="B209" s="103"/>
      <c r="C209" s="31"/>
      <c r="D209" s="70" t="s">
        <v>31</v>
      </c>
      <c r="E209" s="70"/>
      <c r="F209" s="70"/>
      <c r="G209" s="70"/>
      <c r="H209" s="70"/>
      <c r="I209" s="70"/>
      <c r="J209" s="70"/>
      <c r="K209" s="70"/>
      <c r="L209" s="70"/>
      <c r="M209" s="134"/>
      <c r="N209" s="17"/>
    </row>
    <row r="210" spans="1:16" s="18" customFormat="1" x14ac:dyDescent="0.2">
      <c r="A210" s="31" t="s">
        <v>124</v>
      </c>
      <c r="B210" s="31"/>
      <c r="C210" s="31"/>
      <c r="D210" s="48"/>
      <c r="H210" s="48"/>
      <c r="K210" s="118"/>
      <c r="M210" s="133"/>
      <c r="N210" s="17"/>
    </row>
    <row r="211" spans="1:16" s="18" customFormat="1" x14ac:dyDescent="0.2">
      <c r="A211" s="31"/>
      <c r="B211" s="31" t="s">
        <v>125</v>
      </c>
      <c r="C211" s="31"/>
      <c r="D211" s="164">
        <f>+H211+1803</f>
        <v>-2822</v>
      </c>
      <c r="E211" s="8"/>
      <c r="F211" s="8">
        <v>-6237</v>
      </c>
      <c r="G211" s="8"/>
      <c r="H211" s="164">
        <v>-4625</v>
      </c>
      <c r="I211" s="8"/>
      <c r="J211" s="8">
        <v>-12961</v>
      </c>
      <c r="K211" s="13"/>
      <c r="L211" s="8">
        <v>-12152</v>
      </c>
      <c r="M211" s="13"/>
      <c r="N211" s="17"/>
    </row>
    <row r="212" spans="1:16" s="18" customFormat="1" ht="25.5" x14ac:dyDescent="0.2">
      <c r="A212" s="31"/>
      <c r="B212" s="135" t="s">
        <v>126</v>
      </c>
      <c r="C212" s="31"/>
      <c r="D212" s="165">
        <f>+H212-7004</f>
        <v>2900</v>
      </c>
      <c r="E212" s="9"/>
      <c r="F212" s="9">
        <v>3760</v>
      </c>
      <c r="G212" s="9"/>
      <c r="H212" s="165">
        <v>9904</v>
      </c>
      <c r="I212" s="9"/>
      <c r="J212" s="9">
        <v>11069</v>
      </c>
      <c r="K212" s="12"/>
      <c r="L212" s="9">
        <v>14734</v>
      </c>
      <c r="M212" s="12"/>
      <c r="N212" s="17"/>
    </row>
    <row r="213" spans="1:16" s="18" customFormat="1" x14ac:dyDescent="0.2">
      <c r="A213" s="81"/>
      <c r="B213" s="81" t="s">
        <v>127</v>
      </c>
      <c r="C213" s="31"/>
      <c r="D213" s="170">
        <f>SUM(D211:D212)</f>
        <v>78</v>
      </c>
      <c r="E213" s="136"/>
      <c r="F213" s="14">
        <f>SUM(F211:F212)</f>
        <v>-2477</v>
      </c>
      <c r="G213" s="97"/>
      <c r="H213" s="170">
        <f>SUM(H211:H212)</f>
        <v>5279</v>
      </c>
      <c r="I213" s="136"/>
      <c r="J213" s="14">
        <f>SUM(J211:J212)</f>
        <v>-1892</v>
      </c>
      <c r="K213" s="97"/>
      <c r="L213" s="14">
        <f>SUM(L211:L212)</f>
        <v>2582</v>
      </c>
      <c r="M213" s="97"/>
      <c r="N213" s="17"/>
    </row>
    <row r="214" spans="1:16" s="18" customFormat="1" x14ac:dyDescent="0.2">
      <c r="A214" s="113"/>
      <c r="B214" s="31"/>
      <c r="C214" s="52"/>
      <c r="D214" s="17"/>
      <c r="E214" s="133"/>
      <c r="F214" s="19"/>
      <c r="G214" s="19"/>
      <c r="H214" s="17"/>
      <c r="I214" s="133"/>
      <c r="J214" s="19"/>
      <c r="K214" s="137"/>
      <c r="L214" s="17"/>
      <c r="M214" s="133"/>
      <c r="N214" s="17"/>
    </row>
    <row r="215" spans="1:16" s="18" customFormat="1" x14ac:dyDescent="0.2">
      <c r="A215" s="31" t="s">
        <v>128</v>
      </c>
      <c r="B215" s="31"/>
      <c r="C215" s="31"/>
      <c r="F215" s="91"/>
      <c r="G215" s="91"/>
      <c r="J215" s="91"/>
      <c r="K215" s="118"/>
      <c r="M215" s="133"/>
      <c r="N215" s="17"/>
    </row>
    <row r="216" spans="1:16" s="18" customFormat="1" x14ac:dyDescent="0.2">
      <c r="A216" s="31"/>
      <c r="B216" s="31" t="s">
        <v>125</v>
      </c>
      <c r="C216" s="31"/>
      <c r="D216" s="164">
        <f>+H216+1536</f>
        <v>3801</v>
      </c>
      <c r="E216" s="8"/>
      <c r="F216" s="8">
        <v>-6463</v>
      </c>
      <c r="G216" s="8"/>
      <c r="H216" s="164">
        <v>2265</v>
      </c>
      <c r="I216" s="8"/>
      <c r="J216" s="8">
        <v>-12179</v>
      </c>
      <c r="K216" s="13"/>
      <c r="L216" s="8">
        <v>-11404</v>
      </c>
      <c r="M216" s="13"/>
      <c r="N216" s="17"/>
    </row>
    <row r="217" spans="1:16" s="18" customFormat="1" ht="25.5" x14ac:dyDescent="0.2">
      <c r="A217" s="31"/>
      <c r="B217" s="135" t="s">
        <v>129</v>
      </c>
      <c r="C217" s="31"/>
      <c r="D217" s="165">
        <f>+H217+478</f>
        <v>-1109</v>
      </c>
      <c r="E217" s="9"/>
      <c r="F217" s="9">
        <v>-6141</v>
      </c>
      <c r="G217" s="9"/>
      <c r="H217" s="165">
        <v>-1587</v>
      </c>
      <c r="I217" s="9"/>
      <c r="J217" s="9">
        <v>-8250</v>
      </c>
      <c r="K217" s="12"/>
      <c r="L217" s="9">
        <v>-1418</v>
      </c>
      <c r="M217" s="12"/>
      <c r="N217" s="17"/>
    </row>
    <row r="218" spans="1:16" s="18" customFormat="1" x14ac:dyDescent="0.2">
      <c r="A218" s="81"/>
      <c r="B218" s="81" t="s">
        <v>130</v>
      </c>
      <c r="C218" s="31"/>
      <c r="D218" s="170">
        <f>SUM(D216:D217)</f>
        <v>2692</v>
      </c>
      <c r="E218" s="136"/>
      <c r="F218" s="14">
        <f>SUM(F216:F217)</f>
        <v>-12604</v>
      </c>
      <c r="G218" s="97"/>
      <c r="H218" s="170">
        <f>SUM(H216:H217)</f>
        <v>678</v>
      </c>
      <c r="I218" s="136"/>
      <c r="J218" s="14">
        <f>SUM(J216:J217)</f>
        <v>-20429</v>
      </c>
      <c r="K218" s="97"/>
      <c r="L218" s="14">
        <f>SUM(L216:L217)</f>
        <v>-12822</v>
      </c>
      <c r="M218" s="97"/>
      <c r="N218" s="17"/>
    </row>
    <row r="219" spans="1:16" s="18" customFormat="1" x14ac:dyDescent="0.2">
      <c r="A219" s="52"/>
      <c r="B219" s="52"/>
      <c r="C219" s="31"/>
      <c r="D219" s="84"/>
      <c r="E219" s="138"/>
      <c r="F219" s="84"/>
      <c r="G219" s="84"/>
      <c r="H219" s="84"/>
      <c r="I219" s="84"/>
      <c r="J219" s="84"/>
      <c r="K219" s="13"/>
      <c r="L219" s="97"/>
      <c r="M219" s="133"/>
      <c r="N219" s="97"/>
    </row>
    <row r="220" spans="1:16" s="18" customFormat="1" ht="15" x14ac:dyDescent="0.25">
      <c r="A220" s="139" t="s">
        <v>131</v>
      </c>
      <c r="B220" s="31"/>
      <c r="C220" s="31"/>
      <c r="D220" s="122"/>
      <c r="E220" s="9"/>
      <c r="F220" s="9"/>
      <c r="G220" s="9"/>
      <c r="H220" s="9"/>
      <c r="I220" s="12"/>
      <c r="J220" s="9"/>
      <c r="K220" s="9"/>
      <c r="L220" s="9"/>
      <c r="M220" s="9"/>
      <c r="N220" s="9"/>
      <c r="O220" s="9"/>
      <c r="P220" s="9"/>
    </row>
    <row r="221" spans="1:16" s="18" customFormat="1" ht="13.5" thickBot="1" x14ac:dyDescent="0.25">
      <c r="A221" s="50" t="s">
        <v>132</v>
      </c>
      <c r="B221" s="50"/>
      <c r="C221" s="50"/>
      <c r="D221" s="111"/>
      <c r="E221" s="111"/>
      <c r="F221" s="111"/>
      <c r="G221" s="111"/>
      <c r="H221" s="111"/>
      <c r="I221" s="12"/>
      <c r="J221" s="12"/>
      <c r="K221" s="12"/>
      <c r="L221" s="12"/>
      <c r="M221" s="12"/>
      <c r="N221" s="12"/>
    </row>
    <row r="222" spans="1:16" s="18" customFormat="1" x14ac:dyDescent="0.2">
      <c r="A222" s="31"/>
      <c r="B222" s="31"/>
      <c r="C222" s="31"/>
      <c r="D222" s="60" t="str">
        <f>+$D$34</f>
        <v>September 30,</v>
      </c>
      <c r="E222" s="60"/>
      <c r="F222" s="60"/>
      <c r="G222" s="61"/>
      <c r="H222" s="62" t="s">
        <v>28</v>
      </c>
      <c r="I222" s="120"/>
      <c r="J222" s="52"/>
      <c r="M222" s="31"/>
      <c r="N222" s="31"/>
    </row>
    <row r="223" spans="1:16" s="18" customFormat="1" x14ac:dyDescent="0.2">
      <c r="A223" s="102" t="s">
        <v>29</v>
      </c>
      <c r="B223" s="102"/>
      <c r="C223" s="31"/>
      <c r="D223" s="157">
        <f>+$D$35</f>
        <v>2012</v>
      </c>
      <c r="E223" s="66"/>
      <c r="F223" s="67">
        <f>+$F$35</f>
        <v>2011</v>
      </c>
      <c r="G223" s="68"/>
      <c r="H223" s="1">
        <f>$L$35</f>
        <v>2011</v>
      </c>
      <c r="I223" s="68"/>
      <c r="J223" s="52"/>
      <c r="M223" s="31"/>
      <c r="N223" s="31"/>
    </row>
    <row r="224" spans="1:16" s="18" customFormat="1" x14ac:dyDescent="0.2">
      <c r="A224" s="103"/>
      <c r="B224" s="103"/>
      <c r="C224" s="31"/>
      <c r="D224" s="121" t="s">
        <v>31</v>
      </c>
      <c r="E224" s="121"/>
      <c r="F224" s="121"/>
      <c r="G224" s="121"/>
      <c r="H224" s="121"/>
      <c r="I224" s="52"/>
      <c r="J224" s="52"/>
      <c r="K224" s="52"/>
      <c r="N224" s="31"/>
    </row>
    <row r="225" spans="1:16" s="18" customFormat="1" x14ac:dyDescent="0.2">
      <c r="A225" s="31"/>
      <c r="B225" s="31" t="s">
        <v>133</v>
      </c>
      <c r="C225" s="31"/>
      <c r="D225" s="164">
        <v>290264</v>
      </c>
      <c r="E225" s="122"/>
      <c r="F225" s="140">
        <v>176886</v>
      </c>
      <c r="G225" s="140"/>
      <c r="H225" s="140">
        <v>424734</v>
      </c>
      <c r="I225" s="141"/>
      <c r="J225" s="52"/>
      <c r="M225" s="31"/>
      <c r="N225" s="31"/>
    </row>
    <row r="226" spans="1:16" s="18" customFormat="1" x14ac:dyDescent="0.2">
      <c r="A226" s="31"/>
      <c r="B226" s="31" t="s">
        <v>134</v>
      </c>
      <c r="C226" s="31"/>
      <c r="D226" s="165">
        <v>89439</v>
      </c>
      <c r="E226" s="122"/>
      <c r="F226" s="9">
        <v>93312</v>
      </c>
      <c r="G226" s="9"/>
      <c r="H226" s="9">
        <v>93656</v>
      </c>
      <c r="I226" s="141"/>
      <c r="J226" s="52"/>
      <c r="M226" s="31"/>
      <c r="N226" s="31"/>
    </row>
    <row r="227" spans="1:16" s="18" customFormat="1" x14ac:dyDescent="0.2">
      <c r="A227" s="31"/>
      <c r="B227" s="31" t="s">
        <v>135</v>
      </c>
      <c r="C227" s="31"/>
      <c r="D227" s="165">
        <v>10637</v>
      </c>
      <c r="E227" s="122"/>
      <c r="F227" s="9">
        <v>58820</v>
      </c>
      <c r="G227" s="9"/>
      <c r="H227" s="9">
        <v>41918</v>
      </c>
      <c r="I227" s="141"/>
      <c r="J227" s="52"/>
      <c r="M227" s="31"/>
      <c r="N227" s="31"/>
    </row>
    <row r="228" spans="1:16" s="18" customFormat="1" x14ac:dyDescent="0.2">
      <c r="A228" s="31"/>
      <c r="B228" s="31" t="s">
        <v>136</v>
      </c>
      <c r="C228" s="31"/>
      <c r="D228" s="165">
        <v>0</v>
      </c>
      <c r="E228" s="122"/>
      <c r="F228" s="9">
        <v>0</v>
      </c>
      <c r="G228" s="9"/>
      <c r="H228" s="9">
        <v>-183011</v>
      </c>
      <c r="I228" s="141"/>
      <c r="J228" s="52"/>
      <c r="M228" s="31"/>
      <c r="N228" s="31"/>
    </row>
    <row r="229" spans="1:16" s="18" customFormat="1" x14ac:dyDescent="0.2">
      <c r="A229" s="31"/>
      <c r="B229" s="31" t="s">
        <v>137</v>
      </c>
      <c r="C229" s="31"/>
      <c r="D229" s="165">
        <v>-932</v>
      </c>
      <c r="E229" s="122"/>
      <c r="F229" s="9">
        <v>-191</v>
      </c>
      <c r="G229" s="9"/>
      <c r="H229" s="9">
        <v>-156</v>
      </c>
      <c r="I229" s="141"/>
      <c r="J229" s="52"/>
      <c r="M229" s="31"/>
      <c r="N229" s="31"/>
    </row>
    <row r="230" spans="1:16" s="18" customFormat="1" x14ac:dyDescent="0.2">
      <c r="A230" s="31"/>
      <c r="B230" s="31" t="s">
        <v>138</v>
      </c>
      <c r="C230" s="31"/>
      <c r="D230" s="165">
        <v>-755194</v>
      </c>
      <c r="E230" s="122"/>
      <c r="F230" s="9">
        <v>-743202</v>
      </c>
      <c r="G230" s="9"/>
      <c r="H230" s="9">
        <v>-753414</v>
      </c>
      <c r="I230" s="141"/>
      <c r="J230" s="52"/>
      <c r="M230" s="31"/>
      <c r="N230" s="31"/>
    </row>
    <row r="231" spans="1:16" s="18" customFormat="1" x14ac:dyDescent="0.2">
      <c r="A231" s="31"/>
      <c r="B231" s="31" t="s">
        <v>139</v>
      </c>
      <c r="C231" s="31"/>
      <c r="D231" s="165">
        <v>-15339</v>
      </c>
      <c r="E231" s="122"/>
      <c r="F231" s="9">
        <v>-7198</v>
      </c>
      <c r="G231" s="9"/>
      <c r="H231" s="9">
        <v>-17905</v>
      </c>
      <c r="I231" s="141"/>
      <c r="J231" s="52"/>
      <c r="M231" s="31"/>
      <c r="N231" s="31"/>
    </row>
    <row r="232" spans="1:16" s="18" customFormat="1" x14ac:dyDescent="0.2">
      <c r="A232" s="81"/>
      <c r="B232" s="81" t="s">
        <v>59</v>
      </c>
      <c r="C232" s="31"/>
      <c r="D232" s="170">
        <f>SUM(D225:D231)</f>
        <v>-381125</v>
      </c>
      <c r="E232" s="9"/>
      <c r="F232" s="14">
        <f>SUM(F225:F231)</f>
        <v>-421573</v>
      </c>
      <c r="G232" s="97"/>
      <c r="H232" s="14">
        <f>SUM(H225:H231)</f>
        <v>-394178</v>
      </c>
      <c r="I232" s="141"/>
      <c r="J232" s="52"/>
      <c r="M232" s="31"/>
      <c r="N232" s="31"/>
    </row>
    <row r="233" spans="1:16" s="18" customFormat="1" x14ac:dyDescent="0.2">
      <c r="A233" s="52"/>
      <c r="B233" s="52"/>
      <c r="C233" s="31"/>
      <c r="D233" s="84"/>
      <c r="E233" s="9"/>
      <c r="F233" s="97"/>
      <c r="G233" s="97"/>
      <c r="H233" s="97"/>
      <c r="I233" s="97"/>
      <c r="J233" s="12"/>
      <c r="K233" s="97"/>
      <c r="L233" s="141"/>
      <c r="M233" s="52"/>
    </row>
    <row r="234" spans="1:16" s="18" customFormat="1" x14ac:dyDescent="0.2">
      <c r="A234" s="52"/>
      <c r="B234" s="52"/>
      <c r="C234" s="31"/>
      <c r="D234" s="97"/>
      <c r="E234" s="9"/>
      <c r="F234" s="97"/>
      <c r="G234" s="97"/>
      <c r="H234" s="97"/>
      <c r="I234" s="97"/>
      <c r="J234" s="97"/>
      <c r="K234" s="97"/>
      <c r="L234" s="12"/>
      <c r="M234" s="97"/>
      <c r="N234" s="141"/>
      <c r="O234" s="9"/>
    </row>
    <row r="235" spans="1:16" s="18" customFormat="1" ht="15" x14ac:dyDescent="0.25">
      <c r="A235" s="139" t="s">
        <v>140</v>
      </c>
      <c r="B235" s="52"/>
      <c r="C235" s="31"/>
      <c r="D235" s="115"/>
      <c r="E235" s="31"/>
      <c r="F235" s="8"/>
      <c r="G235" s="8"/>
      <c r="H235" s="8"/>
      <c r="I235" s="13"/>
      <c r="J235" s="8"/>
      <c r="K235" s="8"/>
      <c r="L235" s="8"/>
      <c r="M235" s="8"/>
      <c r="N235" s="31"/>
      <c r="O235" s="31"/>
      <c r="P235" s="25"/>
    </row>
    <row r="236" spans="1:16" s="18" customFormat="1" ht="13.5" thickBot="1" x14ac:dyDescent="0.25">
      <c r="A236" s="50" t="s">
        <v>141</v>
      </c>
      <c r="B236" s="50"/>
      <c r="C236" s="50"/>
      <c r="D236" s="132"/>
      <c r="E236" s="111"/>
      <c r="F236" s="111"/>
      <c r="G236" s="111"/>
      <c r="H236" s="111"/>
      <c r="I236" s="12"/>
      <c r="J236" s="132"/>
      <c r="K236" s="142"/>
      <c r="L236" s="142"/>
      <c r="M236" s="17"/>
      <c r="N236" s="17"/>
    </row>
    <row r="237" spans="1:16" s="18" customFormat="1" x14ac:dyDescent="0.2">
      <c r="A237" s="52"/>
      <c r="B237" s="52"/>
      <c r="C237" s="52"/>
      <c r="D237" s="54" t="s">
        <v>24</v>
      </c>
      <c r="E237" s="54"/>
      <c r="F237" s="54"/>
      <c r="G237" s="55"/>
      <c r="H237" s="54" t="str">
        <f>$H$33</f>
        <v>Nine months ended</v>
      </c>
      <c r="I237" s="54"/>
      <c r="J237" s="54"/>
      <c r="K237" s="133"/>
      <c r="L237" s="88" t="s">
        <v>26</v>
      </c>
      <c r="M237" s="17"/>
      <c r="N237" s="17"/>
    </row>
    <row r="238" spans="1:16" s="18" customFormat="1" x14ac:dyDescent="0.2">
      <c r="A238" s="31"/>
      <c r="B238" s="31"/>
      <c r="C238" s="31"/>
      <c r="D238" s="60" t="str">
        <f>+$D$34</f>
        <v>September 30,</v>
      </c>
      <c r="E238" s="60"/>
      <c r="F238" s="60"/>
      <c r="G238" s="61"/>
      <c r="H238" s="60" t="str">
        <f>+$D$34</f>
        <v>September 30,</v>
      </c>
      <c r="I238" s="60"/>
      <c r="J238" s="60"/>
      <c r="K238" s="133"/>
      <c r="L238" s="62" t="s">
        <v>28</v>
      </c>
      <c r="M238" s="17"/>
      <c r="N238" s="17"/>
    </row>
    <row r="239" spans="1:16" s="18" customFormat="1" x14ac:dyDescent="0.2">
      <c r="A239" s="102" t="s">
        <v>29</v>
      </c>
      <c r="B239" s="102"/>
      <c r="C239" s="31"/>
      <c r="D239" s="157">
        <f>+$D$35</f>
        <v>2012</v>
      </c>
      <c r="E239" s="66"/>
      <c r="F239" s="67">
        <f>+$F$35</f>
        <v>2011</v>
      </c>
      <c r="G239" s="68"/>
      <c r="H239" s="157">
        <f>+$D$35</f>
        <v>2012</v>
      </c>
      <c r="I239" s="66"/>
      <c r="J239" s="67">
        <f>+$F$35</f>
        <v>2011</v>
      </c>
      <c r="K239" s="133"/>
      <c r="L239" s="1">
        <f>$L$35</f>
        <v>2011</v>
      </c>
      <c r="M239" s="17"/>
      <c r="N239" s="17"/>
    </row>
    <row r="240" spans="1:16" s="18" customFormat="1" x14ac:dyDescent="0.2">
      <c r="A240" s="103"/>
      <c r="B240" s="103"/>
      <c r="C240" s="31"/>
      <c r="D240" s="70" t="s">
        <v>31</v>
      </c>
      <c r="E240" s="70"/>
      <c r="F240" s="70"/>
      <c r="G240" s="70"/>
      <c r="H240" s="70"/>
      <c r="I240" s="70"/>
      <c r="J240" s="70"/>
      <c r="K240" s="70"/>
      <c r="L240" s="70"/>
      <c r="M240" s="17"/>
      <c r="N240" s="17"/>
    </row>
    <row r="241" spans="1:17" s="18" customFormat="1" x14ac:dyDescent="0.2">
      <c r="B241" s="44" t="s">
        <v>142</v>
      </c>
      <c r="C241" s="31"/>
      <c r="D241" s="164">
        <v>86899</v>
      </c>
      <c r="E241" s="8"/>
      <c r="F241" s="8">
        <v>14428</v>
      </c>
      <c r="G241" s="8"/>
      <c r="H241" s="164">
        <v>145395</v>
      </c>
      <c r="I241" s="8"/>
      <c r="J241" s="8">
        <v>29352</v>
      </c>
      <c r="K241" s="133"/>
      <c r="L241" s="8">
        <v>35058</v>
      </c>
      <c r="M241" s="17"/>
      <c r="N241" s="17"/>
    </row>
    <row r="242" spans="1:17" s="18" customFormat="1" x14ac:dyDescent="0.2">
      <c r="B242" s="31" t="s">
        <v>143</v>
      </c>
      <c r="C242" s="31"/>
      <c r="D242" s="165">
        <v>-1</v>
      </c>
      <c r="E242" s="8"/>
      <c r="F242" s="9">
        <v>970</v>
      </c>
      <c r="G242" s="9"/>
      <c r="H242" s="165">
        <v>-2</v>
      </c>
      <c r="I242" s="8"/>
      <c r="J242" s="9">
        <v>1200</v>
      </c>
      <c r="K242" s="133"/>
      <c r="L242" s="9">
        <v>1367</v>
      </c>
      <c r="M242" s="17"/>
      <c r="N242" s="17"/>
    </row>
    <row r="243" spans="1:17" s="18" customFormat="1" x14ac:dyDescent="0.2">
      <c r="A243" s="81"/>
      <c r="B243" s="81" t="s">
        <v>144</v>
      </c>
      <c r="C243" s="31"/>
      <c r="D243" s="170">
        <f>+D241-D242</f>
        <v>86900</v>
      </c>
      <c r="E243" s="136"/>
      <c r="F243" s="14">
        <f>+F241-F242</f>
        <v>13458</v>
      </c>
      <c r="G243" s="97"/>
      <c r="H243" s="170">
        <f>+H241-H242</f>
        <v>145397</v>
      </c>
      <c r="I243" s="136"/>
      <c r="J243" s="14">
        <f>+J241-J242</f>
        <v>28152</v>
      </c>
      <c r="K243" s="133"/>
      <c r="L243" s="14">
        <f>+L241-L242</f>
        <v>33691</v>
      </c>
      <c r="M243" s="17"/>
      <c r="N243" s="17"/>
    </row>
    <row r="244" spans="1:17" s="18" customFormat="1" x14ac:dyDescent="0.2">
      <c r="A244" s="113"/>
      <c r="B244" s="31"/>
      <c r="C244" s="52"/>
      <c r="D244" s="17"/>
      <c r="E244" s="133"/>
      <c r="F244" s="17"/>
      <c r="G244" s="17"/>
      <c r="H244" s="17"/>
      <c r="I244" s="133"/>
      <c r="J244" s="17"/>
      <c r="K244" s="133"/>
      <c r="L244" s="19"/>
      <c r="M244" s="17"/>
      <c r="N244" s="17"/>
    </row>
    <row r="245" spans="1:17" s="18" customFormat="1" x14ac:dyDescent="0.2">
      <c r="B245" s="31" t="s">
        <v>145</v>
      </c>
      <c r="C245" s="31"/>
      <c r="D245" s="165">
        <v>0</v>
      </c>
      <c r="E245" s="9"/>
      <c r="F245" s="9">
        <v>0</v>
      </c>
      <c r="G245" s="9"/>
      <c r="H245" s="165">
        <v>0</v>
      </c>
      <c r="I245" s="9"/>
      <c r="J245" s="9">
        <v>0</v>
      </c>
      <c r="K245" s="133"/>
      <c r="L245" s="9">
        <v>0</v>
      </c>
      <c r="N245" s="17"/>
    </row>
    <row r="246" spans="1:17" s="18" customFormat="1" x14ac:dyDescent="0.2">
      <c r="A246" s="81"/>
      <c r="B246" s="81" t="s">
        <v>146</v>
      </c>
      <c r="C246" s="31"/>
      <c r="D246" s="170">
        <f>D243+D245</f>
        <v>86900</v>
      </c>
      <c r="E246" s="136"/>
      <c r="F246" s="14">
        <f>F243+F245</f>
        <v>13458</v>
      </c>
      <c r="G246" s="97"/>
      <c r="H246" s="170">
        <f>H243+H245</f>
        <v>145397</v>
      </c>
      <c r="I246" s="136"/>
      <c r="J246" s="14">
        <f>J243+J245</f>
        <v>28152</v>
      </c>
      <c r="K246" s="133"/>
      <c r="L246" s="14">
        <f>L243+L245</f>
        <v>33691</v>
      </c>
      <c r="M246" s="17"/>
      <c r="N246" s="17"/>
    </row>
    <row r="247" spans="1:17" s="18" customFormat="1" x14ac:dyDescent="0.2">
      <c r="A247" s="52"/>
      <c r="B247" s="52"/>
      <c r="C247" s="31"/>
      <c r="D247" s="97"/>
      <c r="E247" s="136"/>
      <c r="F247" s="84"/>
      <c r="G247" s="84"/>
      <c r="H247" s="97"/>
      <c r="I247" s="136"/>
      <c r="J247" s="84"/>
      <c r="K247" s="133"/>
      <c r="L247" s="20"/>
      <c r="M247" s="17"/>
      <c r="N247" s="17"/>
    </row>
    <row r="248" spans="1:17" s="144" customFormat="1" x14ac:dyDescent="0.2">
      <c r="A248" s="143" t="s">
        <v>147</v>
      </c>
      <c r="C248" s="143"/>
      <c r="D248" s="21"/>
      <c r="E248" s="143"/>
      <c r="F248" s="145"/>
      <c r="G248" s="145"/>
      <c r="H248" s="21"/>
      <c r="I248" s="143"/>
      <c r="J248" s="145"/>
      <c r="K248" s="146"/>
      <c r="L248" s="21"/>
      <c r="M248" s="146"/>
      <c r="N248" s="22"/>
    </row>
    <row r="249" spans="1:17" s="144" customFormat="1" x14ac:dyDescent="0.2">
      <c r="B249" s="147" t="s">
        <v>148</v>
      </c>
      <c r="C249" s="143"/>
      <c r="D249" s="173">
        <f>D243*1000/D252</f>
        <v>0.40128164091885427</v>
      </c>
      <c r="E249" s="22"/>
      <c r="F249" s="22">
        <f>F243*1000/F252</f>
        <v>6.1970755678983379E-2</v>
      </c>
      <c r="G249" s="22"/>
      <c r="H249" s="173">
        <f>H243*1000/H252</f>
        <v>0.67124591708208792</v>
      </c>
      <c r="I249" s="22"/>
      <c r="J249" s="22">
        <f>J243*1000/J252</f>
        <v>0.12954795193285243</v>
      </c>
      <c r="K249" s="22"/>
      <c r="L249" s="22">
        <f>L243*1000/L252</f>
        <v>0.15508749257372073</v>
      </c>
    </row>
    <row r="250" spans="1:17" s="144" customFormat="1" x14ac:dyDescent="0.2">
      <c r="B250" s="147" t="s">
        <v>149</v>
      </c>
      <c r="C250" s="143"/>
      <c r="D250" s="173">
        <f>D246*1000/D254</f>
        <v>0.39971362473658628</v>
      </c>
      <c r="E250" s="148"/>
      <c r="F250" s="148">
        <f>F246*1000/F254</f>
        <v>6.1765598406669696E-2</v>
      </c>
      <c r="G250" s="148"/>
      <c r="H250" s="173">
        <f>H246*1000/H254</f>
        <v>0.66880904946202102</v>
      </c>
      <c r="I250" s="148"/>
      <c r="J250" s="148">
        <f>J246*1000/J254</f>
        <v>0.12896811100256306</v>
      </c>
      <c r="K250" s="148"/>
      <c r="L250" s="22">
        <f>L246*1000/L254</f>
        <v>0.15446245687311788</v>
      </c>
    </row>
    <row r="251" spans="1:17" s="144" customFormat="1" x14ac:dyDescent="0.2">
      <c r="A251" s="149"/>
      <c r="B251" s="149"/>
      <c r="C251" s="143"/>
      <c r="D251" s="173"/>
      <c r="E251" s="22"/>
      <c r="F251" s="22"/>
      <c r="G251" s="22"/>
      <c r="H251" s="173"/>
      <c r="I251" s="22"/>
      <c r="J251" s="22"/>
      <c r="K251" s="22"/>
      <c r="L251" s="22"/>
    </row>
    <row r="252" spans="1:17" s="144" customFormat="1" x14ac:dyDescent="0.2">
      <c r="A252" s="150"/>
      <c r="B252" s="150" t="s">
        <v>150</v>
      </c>
      <c r="C252" s="126"/>
      <c r="D252" s="169">
        <v>216556132</v>
      </c>
      <c r="E252" s="151"/>
      <c r="F252" s="12">
        <v>217166950</v>
      </c>
      <c r="G252" s="12"/>
      <c r="H252" s="174">
        <v>216607649</v>
      </c>
      <c r="I252" s="151"/>
      <c r="J252" s="12">
        <v>217309494.90109891</v>
      </c>
      <c r="K252" s="12"/>
      <c r="L252" s="12">
        <v>217238666</v>
      </c>
    </row>
    <row r="253" spans="1:17" s="144" customFormat="1" x14ac:dyDescent="0.2">
      <c r="A253" s="150"/>
      <c r="B253" s="150" t="s">
        <v>151</v>
      </c>
      <c r="C253" s="126"/>
      <c r="D253" s="169">
        <v>849517</v>
      </c>
      <c r="E253" s="151"/>
      <c r="F253" s="12">
        <v>721330</v>
      </c>
      <c r="G253" s="12"/>
      <c r="H253" s="169">
        <v>789230</v>
      </c>
      <c r="I253" s="151"/>
      <c r="J253" s="12">
        <v>977024</v>
      </c>
      <c r="K253" s="12"/>
      <c r="L253" s="12">
        <v>879061</v>
      </c>
    </row>
    <row r="254" spans="1:17" s="144" customFormat="1" x14ac:dyDescent="0.2">
      <c r="A254" s="152"/>
      <c r="B254" s="152" t="s">
        <v>152</v>
      </c>
      <c r="C254" s="81"/>
      <c r="D254" s="167">
        <f>SUM(D252:D253)</f>
        <v>217405649</v>
      </c>
      <c r="E254" s="12"/>
      <c r="F254" s="11">
        <f>SUM(F252:F253)</f>
        <v>217888280</v>
      </c>
      <c r="G254" s="12"/>
      <c r="H254" s="167">
        <f>SUM(H252:H253)</f>
        <v>217396879</v>
      </c>
      <c r="I254" s="12"/>
      <c r="J254" s="11">
        <f>SUM(J252:J253)</f>
        <v>218286518.90109891</v>
      </c>
      <c r="K254" s="12"/>
      <c r="L254" s="11">
        <f>SUM(L252:L253)</f>
        <v>218117727</v>
      </c>
    </row>
    <row r="255" spans="1:17" s="153" customFormat="1" x14ac:dyDescent="0.2">
      <c r="A255" s="44" t="s">
        <v>153</v>
      </c>
      <c r="B255" s="31"/>
      <c r="C255" s="31"/>
      <c r="D255" s="31"/>
      <c r="E255" s="31"/>
      <c r="F255" s="31"/>
      <c r="G255" s="31"/>
      <c r="H255" s="31"/>
      <c r="I255" s="52"/>
      <c r="J255" s="31"/>
      <c r="K255" s="31"/>
      <c r="L255" s="31"/>
      <c r="M255" s="31"/>
      <c r="N255" s="31"/>
      <c r="O255" s="31"/>
      <c r="P255" s="141"/>
    </row>
    <row r="256" spans="1:17" s="153" customFormat="1" x14ac:dyDescent="0.2">
      <c r="A256" s="44" t="s">
        <v>154</v>
      </c>
      <c r="B256" s="31"/>
      <c r="C256" s="31"/>
      <c r="D256" s="31"/>
      <c r="E256" s="31"/>
      <c r="F256" s="31"/>
      <c r="G256" s="31"/>
      <c r="H256" s="31"/>
      <c r="I256" s="52"/>
      <c r="J256" s="31"/>
      <c r="K256" s="31"/>
      <c r="L256" s="31"/>
      <c r="M256" s="31"/>
      <c r="N256" s="31"/>
      <c r="O256" s="31"/>
      <c r="P256" s="31"/>
      <c r="Q256" s="141"/>
    </row>
    <row r="257" spans="1:17" s="153" customFormat="1" x14ac:dyDescent="0.2">
      <c r="A257" s="31"/>
      <c r="B257" s="31"/>
      <c r="C257" s="31"/>
      <c r="D257" s="31"/>
      <c r="E257" s="31"/>
      <c r="F257" s="31"/>
      <c r="G257" s="31"/>
      <c r="H257" s="31"/>
      <c r="I257" s="52"/>
      <c r="J257" s="31"/>
      <c r="K257" s="31"/>
      <c r="L257" s="31"/>
      <c r="M257" s="31"/>
      <c r="N257" s="31"/>
      <c r="O257" s="31"/>
      <c r="P257" s="31"/>
      <c r="Q257" s="141"/>
    </row>
    <row r="259" spans="1:17" ht="15" x14ac:dyDescent="0.25">
      <c r="A259" s="139" t="s">
        <v>155</v>
      </c>
    </row>
    <row r="260" spans="1:17" ht="13.5" thickBot="1" x14ac:dyDescent="0.25">
      <c r="A260" s="50" t="s">
        <v>156</v>
      </c>
      <c r="B260" s="50"/>
      <c r="C260" s="50"/>
      <c r="D260" s="111"/>
      <c r="E260" s="111"/>
      <c r="F260" s="111"/>
      <c r="G260" s="111"/>
      <c r="H260" s="111"/>
    </row>
    <row r="261" spans="1:17" x14ac:dyDescent="0.2">
      <c r="A261" s="102" t="s">
        <v>29</v>
      </c>
      <c r="B261" s="74"/>
      <c r="D261" s="60" t="str">
        <f>+$D$34</f>
        <v>September 30,</v>
      </c>
      <c r="E261" s="60"/>
      <c r="F261" s="60"/>
      <c r="G261" s="61"/>
      <c r="H261" s="62" t="s">
        <v>28</v>
      </c>
    </row>
    <row r="262" spans="1:17" x14ac:dyDescent="0.2">
      <c r="A262" s="103"/>
      <c r="B262" s="52"/>
      <c r="D262" s="157">
        <f>+$D$35</f>
        <v>2012</v>
      </c>
      <c r="E262" s="66"/>
      <c r="F262" s="67">
        <f>+$F$35</f>
        <v>2011</v>
      </c>
      <c r="G262" s="68"/>
      <c r="H262" s="1">
        <f>$L$35</f>
        <v>2011</v>
      </c>
    </row>
    <row r="263" spans="1:17" x14ac:dyDescent="0.2">
      <c r="A263" s="103"/>
      <c r="B263" s="52"/>
      <c r="D263" s="121" t="s">
        <v>31</v>
      </c>
      <c r="E263" s="121"/>
      <c r="F263" s="121"/>
      <c r="G263" s="121"/>
      <c r="H263" s="121"/>
    </row>
    <row r="264" spans="1:17" x14ac:dyDescent="0.2">
      <c r="A264" s="103"/>
      <c r="B264" s="52" t="s">
        <v>157</v>
      </c>
      <c r="D264" s="164">
        <v>17295</v>
      </c>
      <c r="E264" s="154"/>
      <c r="F264" s="8">
        <v>0</v>
      </c>
      <c r="G264" s="154"/>
      <c r="H264" s="8">
        <v>0</v>
      </c>
    </row>
    <row r="265" spans="1:17" x14ac:dyDescent="0.2">
      <c r="A265" s="52"/>
      <c r="B265" s="45" t="s">
        <v>158</v>
      </c>
      <c r="C265" s="52"/>
      <c r="D265" s="165">
        <v>2400</v>
      </c>
      <c r="E265" s="122"/>
      <c r="F265" s="9">
        <v>0</v>
      </c>
      <c r="G265" s="12"/>
      <c r="H265" s="9">
        <v>0</v>
      </c>
    </row>
    <row r="266" spans="1:17" x14ac:dyDescent="0.2">
      <c r="A266" s="81"/>
      <c r="B266" s="81" t="s">
        <v>59</v>
      </c>
      <c r="D266" s="170">
        <f>SUM(D264:D265)</f>
        <v>19695</v>
      </c>
      <c r="E266" s="122"/>
      <c r="F266" s="14">
        <f>SUM(F264:F265)</f>
        <v>0</v>
      </c>
      <c r="G266" s="97"/>
      <c r="H266" s="14">
        <f>SUM(H264:H265)</f>
        <v>0</v>
      </c>
    </row>
    <row r="269" spans="1:17" ht="15" x14ac:dyDescent="0.25">
      <c r="A269" s="139" t="s">
        <v>159</v>
      </c>
    </row>
    <row r="270" spans="1:17" x14ac:dyDescent="0.2">
      <c r="A270" s="31" t="s">
        <v>160</v>
      </c>
    </row>
    <row r="271" spans="1:17" x14ac:dyDescent="0.2">
      <c r="A271" s="102" t="s">
        <v>29</v>
      </c>
      <c r="B271" s="74"/>
      <c r="D271" s="60" t="str">
        <f>+$D$34</f>
        <v>September 30,</v>
      </c>
      <c r="E271" s="60"/>
      <c r="F271" s="60"/>
      <c r="G271" s="61"/>
      <c r="H271" s="52"/>
      <c r="I271" s="31"/>
    </row>
    <row r="272" spans="1:17" x14ac:dyDescent="0.2">
      <c r="A272" s="103"/>
      <c r="B272" s="52"/>
      <c r="D272" s="157">
        <f>+$D$35</f>
        <v>2012</v>
      </c>
      <c r="E272" s="66"/>
      <c r="F272" s="67">
        <f>+$F$35</f>
        <v>2011</v>
      </c>
      <c r="G272" s="68"/>
      <c r="H272" s="52"/>
      <c r="I272" s="31"/>
    </row>
    <row r="273" spans="1:9" x14ac:dyDescent="0.2">
      <c r="A273" s="103"/>
      <c r="B273" s="52"/>
      <c r="D273" s="121" t="s">
        <v>31</v>
      </c>
      <c r="E273" s="121"/>
      <c r="F273" s="121"/>
      <c r="G273" s="155"/>
      <c r="H273" s="52"/>
      <c r="I273" s="31"/>
    </row>
    <row r="274" spans="1:9" x14ac:dyDescent="0.2">
      <c r="A274" s="52"/>
      <c r="B274" s="45" t="s">
        <v>161</v>
      </c>
      <c r="C274" s="52"/>
      <c r="D274" s="171">
        <v>41510</v>
      </c>
      <c r="E274" s="122"/>
      <c r="F274" s="156">
        <v>0</v>
      </c>
      <c r="G274" s="12"/>
      <c r="H274" s="52"/>
      <c r="I274" s="31"/>
    </row>
    <row r="275" spans="1:9" x14ac:dyDescent="0.2">
      <c r="A275" s="81"/>
      <c r="B275" s="81" t="s">
        <v>59</v>
      </c>
      <c r="D275" s="170">
        <f>+D274</f>
        <v>41510</v>
      </c>
      <c r="E275" s="122"/>
      <c r="F275" s="156">
        <f>+F274</f>
        <v>0</v>
      </c>
      <c r="G275" s="97"/>
      <c r="H275" s="52"/>
      <c r="I275" s="31"/>
    </row>
  </sheetData>
  <mergeCells count="74">
    <mergeCell ref="D240:L240"/>
    <mergeCell ref="D261:F261"/>
    <mergeCell ref="D263:H263"/>
    <mergeCell ref="D271:F271"/>
    <mergeCell ref="D273:F273"/>
    <mergeCell ref="D222:F222"/>
    <mergeCell ref="D224:H224"/>
    <mergeCell ref="D237:F237"/>
    <mergeCell ref="H237:J237"/>
    <mergeCell ref="D238:F238"/>
    <mergeCell ref="H238:J238"/>
    <mergeCell ref="D198:L198"/>
    <mergeCell ref="D206:F206"/>
    <mergeCell ref="H206:J206"/>
    <mergeCell ref="D207:F207"/>
    <mergeCell ref="H207:J207"/>
    <mergeCell ref="D209:L209"/>
    <mergeCell ref="D178:F178"/>
    <mergeCell ref="H178:J178"/>
    <mergeCell ref="D180:L180"/>
    <mergeCell ref="D195:F195"/>
    <mergeCell ref="H195:J195"/>
    <mergeCell ref="D196:F196"/>
    <mergeCell ref="H196:J196"/>
    <mergeCell ref="D152:L152"/>
    <mergeCell ref="M152:N152"/>
    <mergeCell ref="D162:F162"/>
    <mergeCell ref="D164:H164"/>
    <mergeCell ref="D177:F177"/>
    <mergeCell ref="H177:J177"/>
    <mergeCell ref="D149:F149"/>
    <mergeCell ref="H149:J149"/>
    <mergeCell ref="M149:N149"/>
    <mergeCell ref="D150:F150"/>
    <mergeCell ref="H150:J150"/>
    <mergeCell ref="M150:N150"/>
    <mergeCell ref="M126:N126"/>
    <mergeCell ref="D135:F135"/>
    <mergeCell ref="H135:J135"/>
    <mergeCell ref="D136:F136"/>
    <mergeCell ref="H136:J136"/>
    <mergeCell ref="D138:L138"/>
    <mergeCell ref="D114:L114"/>
    <mergeCell ref="D123:F123"/>
    <mergeCell ref="H123:J123"/>
    <mergeCell ref="D124:F124"/>
    <mergeCell ref="H124:J124"/>
    <mergeCell ref="D126:L126"/>
    <mergeCell ref="D91:F91"/>
    <mergeCell ref="H91:J91"/>
    <mergeCell ref="D93:L93"/>
    <mergeCell ref="D111:F111"/>
    <mergeCell ref="H111:J111"/>
    <mergeCell ref="D112:F112"/>
    <mergeCell ref="H112:J112"/>
    <mergeCell ref="D79:F79"/>
    <mergeCell ref="H79:J79"/>
    <mergeCell ref="D80:F80"/>
    <mergeCell ref="H80:J80"/>
    <mergeCell ref="D82:L82"/>
    <mergeCell ref="D90:F90"/>
    <mergeCell ref="H90:J90"/>
    <mergeCell ref="D36:L36"/>
    <mergeCell ref="D48:F48"/>
    <mergeCell ref="H48:J48"/>
    <mergeCell ref="D49:F49"/>
    <mergeCell ref="H49:J49"/>
    <mergeCell ref="D51:L51"/>
    <mergeCell ref="A1:N1"/>
    <mergeCell ref="A2:N2"/>
    <mergeCell ref="D33:F33"/>
    <mergeCell ref="H33:J33"/>
    <mergeCell ref="D34:F34"/>
    <mergeCell ref="H34:J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2012-10-25T04:55:15Z</dcterms:created>
  <dcterms:modified xsi:type="dcterms:W3CDTF">2012-10-25T04:59:54Z</dcterms:modified>
</cp:coreProperties>
</file>