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9185" yWindow="45" windowWidth="9630" windowHeight="14595" activeTab="4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</sheets>
  <definedNames>
    <definedName name="_xlnm.Print_Area" localSheetId="1">BS!$A$1:$K$42</definedName>
    <definedName name="_xlnm.Print_Area" localSheetId="2">CF!$A$1:$N$38</definedName>
    <definedName name="_xlnm.Print_Area" localSheetId="3">Equity!$A$1:$O$31</definedName>
    <definedName name="_xlnm.Print_Area" localSheetId="0">'IS &amp; OCI'!$A$1:$N$33</definedName>
    <definedName name="_xlnm.Print_Area" localSheetId="4">Notes!$A$1:$N$239</definedName>
  </definedNames>
  <calcPr calcId="145621"/>
</workbook>
</file>

<file path=xl/calcChain.xml><?xml version="1.0" encoding="utf-8"?>
<calcChain xmlns="http://schemas.openxmlformats.org/spreadsheetml/2006/main">
  <c r="H76" i="7" l="1"/>
  <c r="L76" i="7"/>
  <c r="H71" i="7" l="1"/>
  <c r="H160" i="7" l="1"/>
  <c r="H17" i="8"/>
  <c r="H13" i="8"/>
  <c r="F197" i="7"/>
  <c r="H202" i="7"/>
  <c r="F114" i="7" l="1"/>
  <c r="F113" i="7"/>
  <c r="F30" i="8" l="1"/>
  <c r="F13" i="8" l="1"/>
  <c r="J13" i="8" s="1"/>
  <c r="L59" i="7" l="1"/>
  <c r="H59" i="7"/>
  <c r="F225" i="7" l="1"/>
  <c r="J212" i="7"/>
  <c r="J211" i="7"/>
  <c r="G16" i="6" l="1"/>
  <c r="H27" i="9" l="1"/>
  <c r="F55" i="7" l="1"/>
  <c r="F75" i="7"/>
  <c r="J17" i="8" l="1"/>
  <c r="J26" i="8"/>
  <c r="J20" i="8"/>
  <c r="J8" i="8"/>
  <c r="J14" i="8"/>
  <c r="L33" i="8"/>
  <c r="H33" i="8"/>
  <c r="F33" i="8"/>
  <c r="G11" i="6" l="1"/>
  <c r="J125" i="7" l="1"/>
  <c r="J128" i="7"/>
  <c r="N25" i="9" l="1"/>
  <c r="N24" i="9"/>
  <c r="F13" i="5" l="1"/>
  <c r="F73" i="7"/>
  <c r="F72" i="7"/>
  <c r="F69" i="7"/>
  <c r="F57" i="7"/>
  <c r="F59" i="7" s="1"/>
  <c r="F76" i="7" l="1"/>
  <c r="F34" i="7"/>
  <c r="J32" i="8" l="1"/>
  <c r="J28" i="8"/>
  <c r="J27" i="8"/>
  <c r="J24" i="8"/>
  <c r="J23" i="8"/>
  <c r="J22" i="8"/>
  <c r="J21" i="8"/>
  <c r="J19" i="8"/>
  <c r="J16" i="8"/>
  <c r="J15" i="8"/>
  <c r="J12" i="8"/>
  <c r="J11" i="8"/>
  <c r="J9" i="8"/>
  <c r="L25" i="8"/>
  <c r="L18" i="8"/>
  <c r="I37" i="6"/>
  <c r="I40" i="6" s="1"/>
  <c r="I41" i="6" s="1"/>
  <c r="I28" i="6"/>
  <c r="I20" i="6"/>
  <c r="I12" i="6"/>
  <c r="I21" i="6" s="1"/>
  <c r="H12" i="5"/>
  <c r="H14" i="5"/>
  <c r="H11" i="5"/>
  <c r="H10" i="5"/>
  <c r="H9" i="5"/>
  <c r="H7" i="5"/>
  <c r="J17" i="5"/>
  <c r="J13" i="5"/>
  <c r="L27" i="5"/>
  <c r="L15" i="5"/>
  <c r="L16" i="5" s="1"/>
  <c r="L20" i="5" s="1"/>
  <c r="L22" i="5" s="1"/>
  <c r="L28" i="5" s="1"/>
  <c r="J235" i="7"/>
  <c r="J224" i="7"/>
  <c r="J129" i="7"/>
  <c r="J127" i="7"/>
  <c r="J126" i="7"/>
  <c r="J114" i="7"/>
  <c r="J113" i="7"/>
  <c r="J102" i="7"/>
  <c r="J101" i="7"/>
  <c r="J99" i="7"/>
  <c r="J88" i="7"/>
  <c r="J87" i="7"/>
  <c r="J86" i="7"/>
  <c r="J74" i="7"/>
  <c r="J73" i="7"/>
  <c r="J72" i="7"/>
  <c r="J69" i="7"/>
  <c r="J75" i="7"/>
  <c r="J58" i="7"/>
  <c r="J56" i="7"/>
  <c r="J57" i="7"/>
  <c r="J55" i="7"/>
  <c r="J35" i="7"/>
  <c r="J34" i="7"/>
  <c r="J33" i="7"/>
  <c r="J32" i="7"/>
  <c r="J31" i="7"/>
  <c r="J76" i="7" l="1"/>
  <c r="J59" i="7"/>
  <c r="H15" i="5"/>
  <c r="H16" i="5" s="1"/>
  <c r="J12" i="5"/>
  <c r="L34" i="8"/>
  <c r="L36" i="8" s="1"/>
  <c r="J35" i="8" s="1"/>
  <c r="H146" i="7" l="1"/>
  <c r="H143" i="7"/>
  <c r="L11" i="7"/>
  <c r="J225" i="7" l="1"/>
  <c r="F158" i="7" l="1"/>
  <c r="J234" i="7" l="1"/>
  <c r="L159" i="7"/>
  <c r="H159" i="7"/>
  <c r="H103" i="7"/>
  <c r="H19" i="5" s="1"/>
  <c r="J15" i="7" l="1"/>
  <c r="J31" i="8"/>
  <c r="J17" i="7"/>
  <c r="H25" i="8"/>
  <c r="L9" i="9"/>
  <c r="J9" i="9"/>
  <c r="J158" i="7" l="1"/>
  <c r="G20" i="6"/>
  <c r="J11" i="5"/>
  <c r="J9" i="5"/>
  <c r="F17" i="7" l="1"/>
  <c r="F15" i="7"/>
  <c r="H157" i="7" l="1"/>
  <c r="F9" i="5" l="1"/>
  <c r="F11" i="5"/>
  <c r="F14" i="5" l="1"/>
  <c r="F10" i="5" l="1"/>
  <c r="N26" i="9" l="1"/>
  <c r="F20" i="7" l="1"/>
  <c r="J20" i="7" s="1"/>
  <c r="F199" i="7" l="1"/>
  <c r="F200" i="7"/>
  <c r="J160" i="7" l="1"/>
  <c r="F160" i="7"/>
  <c r="F12" i="5" l="1"/>
  <c r="J30" i="8"/>
  <c r="J29" i="8"/>
  <c r="J33" i="8" l="1"/>
  <c r="F15" i="5"/>
  <c r="N11" i="9"/>
  <c r="J233" i="7" l="1"/>
  <c r="J232" i="7"/>
  <c r="J230" i="7"/>
  <c r="J229" i="7"/>
  <c r="J228" i="7"/>
  <c r="F157" i="7"/>
  <c r="F25" i="8"/>
  <c r="J100" i="7"/>
  <c r="H236" i="7"/>
  <c r="H26" i="5" s="1"/>
  <c r="F236" i="7"/>
  <c r="F26" i="5" s="1"/>
  <c r="H226" i="7"/>
  <c r="H25" i="5" s="1"/>
  <c r="F226" i="7"/>
  <c r="H161" i="7"/>
  <c r="F161" i="7"/>
  <c r="F159" i="7"/>
  <c r="H156" i="7"/>
  <c r="F156" i="7"/>
  <c r="H155" i="7"/>
  <c r="H158" i="7" s="1"/>
  <c r="F155" i="7"/>
  <c r="H153" i="7"/>
  <c r="F153" i="7"/>
  <c r="H130" i="7"/>
  <c r="F130" i="7"/>
  <c r="F18" i="7" s="1"/>
  <c r="H115" i="7"/>
  <c r="H21" i="5" s="1"/>
  <c r="F115" i="7"/>
  <c r="F103" i="7"/>
  <c r="F19" i="5" s="1"/>
  <c r="H89" i="7"/>
  <c r="H18" i="5" s="1"/>
  <c r="H20" i="5" s="1"/>
  <c r="F89" i="7"/>
  <c r="F18" i="5" s="1"/>
  <c r="F10" i="8" s="1"/>
  <c r="J10" i="8" s="1"/>
  <c r="H67" i="7"/>
  <c r="F67" i="7"/>
  <c r="H36" i="7"/>
  <c r="F36" i="7"/>
  <c r="F9" i="7" s="1"/>
  <c r="F7" i="5" s="1"/>
  <c r="F10" i="7" s="1"/>
  <c r="H22" i="5" l="1"/>
  <c r="H7" i="8" s="1"/>
  <c r="H18" i="8" s="1"/>
  <c r="H34" i="8" s="1"/>
  <c r="H36" i="8" s="1"/>
  <c r="J236" i="7"/>
  <c r="H27" i="5"/>
  <c r="F16" i="5"/>
  <c r="F25" i="5"/>
  <c r="F27" i="5" s="1"/>
  <c r="F21" i="5"/>
  <c r="J161" i="7"/>
  <c r="J159" i="7"/>
  <c r="J157" i="7"/>
  <c r="J156" i="7"/>
  <c r="J155" i="7"/>
  <c r="J10" i="5"/>
  <c r="H28" i="5" l="1"/>
  <c r="F11" i="7"/>
  <c r="F20" i="5"/>
  <c r="F13" i="7" s="1"/>
  <c r="F12" i="7"/>
  <c r="F22" i="5" l="1"/>
  <c r="F28" i="5" s="1"/>
  <c r="F14" i="7" l="1"/>
  <c r="F7" i="8"/>
  <c r="F18" i="8" s="1"/>
  <c r="F16" i="7" s="1"/>
  <c r="J25" i="8"/>
  <c r="F34" i="8" l="1"/>
  <c r="G32" i="6"/>
  <c r="L89" i="7" l="1"/>
  <c r="J89" i="7"/>
  <c r="J18" i="5" s="1"/>
  <c r="J36" i="7"/>
  <c r="J9" i="7" s="1"/>
  <c r="J7" i="5" s="1"/>
  <c r="J10" i="7" s="1"/>
  <c r="L36" i="7"/>
  <c r="K203" i="7" l="1"/>
  <c r="J14" i="5" l="1"/>
  <c r="J15" i="5" s="1"/>
  <c r="F190" i="7"/>
  <c r="H190" i="7"/>
  <c r="F145" i="7" l="1"/>
  <c r="J67" i="7" l="1"/>
  <c r="L67" i="7"/>
  <c r="J226" i="7"/>
  <c r="J25" i="5" s="1"/>
  <c r="L226" i="7"/>
  <c r="J26" i="5"/>
  <c r="L236" i="7"/>
  <c r="J27" i="5" l="1"/>
  <c r="L23" i="9" s="1"/>
  <c r="J130" i="7"/>
  <c r="J18" i="7" s="1"/>
  <c r="L130" i="7"/>
  <c r="F176" i="7" l="1"/>
  <c r="F179" i="7" s="1"/>
  <c r="H176" i="7"/>
  <c r="H179" i="7" s="1"/>
  <c r="N22" i="9" l="1"/>
  <c r="N10" i="9"/>
  <c r="G28" i="6"/>
  <c r="F194" i="7" l="1"/>
  <c r="L115" i="7" l="1"/>
  <c r="J115" i="7"/>
  <c r="J21" i="5" s="1"/>
  <c r="J103" i="7" l="1"/>
  <c r="J19" i="5" s="1"/>
  <c r="J16" i="5" l="1"/>
  <c r="J12" i="7" s="1"/>
  <c r="J20" i="5" l="1"/>
  <c r="J13" i="7" s="1"/>
  <c r="J11" i="7"/>
  <c r="L103" i="7"/>
  <c r="H145" i="7"/>
  <c r="H147" i="7" l="1"/>
  <c r="D28" i="9" l="1"/>
  <c r="G34" i="6" s="1"/>
  <c r="F28" i="9"/>
  <c r="G35" i="6" s="1"/>
  <c r="H28" i="9"/>
  <c r="G36" i="6" s="1"/>
  <c r="G37" i="6" l="1"/>
  <c r="L28" i="9"/>
  <c r="G39" i="6" s="1"/>
  <c r="N12" i="9" l="1"/>
  <c r="F147" i="7" l="1"/>
  <c r="L160" i="7" l="1"/>
  <c r="L156" i="7"/>
  <c r="L157" i="7"/>
  <c r="L155" i="7" l="1"/>
  <c r="L161" i="7" l="1"/>
  <c r="G4" i="6"/>
  <c r="J14" i="9" l="1"/>
  <c r="L14" i="9"/>
  <c r="E28" i="9" l="1"/>
  <c r="G28" i="9"/>
  <c r="I28" i="9"/>
  <c r="K28" i="9"/>
  <c r="N27" i="9" l="1"/>
  <c r="N8" i="9"/>
  <c r="N9" i="9"/>
  <c r="N13" i="9"/>
  <c r="H14" i="9"/>
  <c r="F14" i="9"/>
  <c r="D14" i="9"/>
  <c r="N14" i="9" l="1"/>
  <c r="J153" i="7" l="1"/>
  <c r="L153" i="7"/>
  <c r="J22" i="5" l="1"/>
  <c r="J14" i="7" s="1"/>
  <c r="J7" i="8" l="1"/>
  <c r="J28" i="5"/>
  <c r="J23" i="9"/>
  <c r="J28" i="9" s="1"/>
  <c r="J18" i="8" l="1"/>
  <c r="N23" i="9"/>
  <c r="G38" i="6"/>
  <c r="G40" i="6" s="1"/>
  <c r="G41" i="6" s="1"/>
  <c r="N28" i="9"/>
  <c r="J34" i="8" l="1"/>
  <c r="J36" i="8" s="1"/>
  <c r="F36" i="8" s="1"/>
  <c r="J16" i="7"/>
  <c r="F196" i="7"/>
  <c r="F202" i="7" s="1"/>
  <c r="F21" i="7" s="1"/>
  <c r="J21" i="7" s="1"/>
  <c r="G12" i="6"/>
  <c r="G21" i="6" l="1"/>
  <c r="F19" i="7" s="1"/>
  <c r="J19" i="7" s="1"/>
</calcChain>
</file>

<file path=xl/sharedStrings.xml><?xml version="1.0" encoding="utf-8"?>
<sst xmlns="http://schemas.openxmlformats.org/spreadsheetml/2006/main" count="486" uniqueCount="253">
  <si>
    <t xml:space="preserve"> </t>
  </si>
  <si>
    <t>December 31,</t>
  </si>
  <si>
    <t>Cash and cash equivalents</t>
  </si>
  <si>
    <t>Income taxes payable</t>
  </si>
  <si>
    <t>Other long-term liabilities</t>
  </si>
  <si>
    <t xml:space="preserve">Depreciation and amortization 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</si>
  <si>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</si>
  <si>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</si>
  <si>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</si>
  <si>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</si>
  <si>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</si>
  <si>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</si>
  <si>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</si>
  <si>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</si>
  <si>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</si>
  <si>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</si>
  <si>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</si>
  <si>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</si>
  <si>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</si>
  <si>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</si>
  <si>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</si>
  <si>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</si>
  <si>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</si>
  <si>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</si>
  <si>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</si>
  <si>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</si>
  <si>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Goodwill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</si>
  <si>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</si>
  <si>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</si>
  <si>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</si>
  <si>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</si>
  <si>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</si>
  <si>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</si>
  <si>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</si>
  <si>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</si>
  <si>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</si>
  <si>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  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</si>
  <si>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</si>
  <si>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</si>
  <si>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</si>
  <si>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</si>
  <si>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</si>
  <si>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</si>
  <si>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</si>
  <si>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</si>
  <si>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  Total</t>
  </si>
  <si>
    <t>Interest bearing receivables</t>
  </si>
  <si>
    <t>Restricted cash (current and long-term)</t>
  </si>
  <si>
    <t>Acquired treasury shares</t>
  </si>
  <si>
    <t>Total comprehensive income</t>
  </si>
  <si>
    <t>equity</t>
  </si>
  <si>
    <t>capital</t>
  </si>
  <si>
    <t>par value</t>
  </si>
  <si>
    <t>Shareholders'</t>
  </si>
  <si>
    <t>earnings</t>
  </si>
  <si>
    <t>paid-in</t>
  </si>
  <si>
    <t>shares</t>
  </si>
  <si>
    <t>stock</t>
  </si>
  <si>
    <t>Accumulated</t>
  </si>
  <si>
    <t>Additional</t>
  </si>
  <si>
    <t>Treasury</t>
  </si>
  <si>
    <t>Common</t>
  </si>
  <si>
    <t>MultiClient late sales</t>
  </si>
  <si>
    <t xml:space="preserve">     MultiClient library, net</t>
  </si>
  <si>
    <t>Surveys in progress</t>
  </si>
  <si>
    <t xml:space="preserve">     Completed surveys</t>
  </si>
  <si>
    <t>Completed during 2011</t>
  </si>
  <si>
    <t>Completed during 2010</t>
  </si>
  <si>
    <t>The net book-value of the MultiClient library by year of completion is as follows: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</si>
  <si>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</si>
  <si>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</si>
  <si>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</si>
  <si>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</si>
  <si>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</si>
  <si>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</si>
  <si>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</si>
  <si>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</si>
  <si>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>Research and development costs, gross</t>
  </si>
  <si>
    <t xml:space="preserve">     - Other</t>
  </si>
  <si>
    <t xml:space="preserve">     - MultiClient late sales</t>
  </si>
  <si>
    <t xml:space="preserve">     - MultiClient pre-funding</t>
  </si>
  <si>
    <t xml:space="preserve">     - Contract seismic</t>
  </si>
  <si>
    <t>Marine revenues by service type:</t>
  </si>
  <si>
    <t>Cash and cash equivalents at end of period</t>
  </si>
  <si>
    <t>Cash and cash equivalents at beginning of period</t>
  </si>
  <si>
    <t>Interest paid</t>
  </si>
  <si>
    <t>Purchase of treasury shares</t>
  </si>
  <si>
    <t>Investment in other intangible assets</t>
  </si>
  <si>
    <t>Investment in MultiClient library</t>
  </si>
  <si>
    <t>Increase (decrease) in accounts payable</t>
  </si>
  <si>
    <t>Other items</t>
  </si>
  <si>
    <t xml:space="preserve"> Income taxes paid</t>
  </si>
  <si>
    <t>Attributable to equity holders of PGS ASA</t>
  </si>
  <si>
    <t>Completed during 2012</t>
  </si>
  <si>
    <t xml:space="preserve">Dividend paid  </t>
  </si>
  <si>
    <t>Key figures MultiClient library:</t>
  </si>
  <si>
    <t>Summary of net interest bearing debt:</t>
  </si>
  <si>
    <t>Income before income tax expense</t>
  </si>
  <si>
    <t>Income tax expense</t>
  </si>
  <si>
    <t>Net income to equity holders of PGS ASA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</si>
  <si>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</si>
  <si>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</si>
  <si>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</si>
  <si>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</si>
  <si>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</si>
  <si>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</si>
  <si>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</si>
  <si>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</si>
  <si>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</si>
  <si>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</si>
  <si>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</si>
  <si>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</si>
  <si>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</si>
  <si>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Operating profit/EBIT</t>
  </si>
  <si>
    <t>- Diluted</t>
  </si>
  <si>
    <t xml:space="preserve"> Weighted average diluted shares outstanding</t>
  </si>
  <si>
    <t>Proceeds, net of deferred loan costs, from issuance of long-term debt</t>
  </si>
  <si>
    <t>MultiClient pre-funding revenue</t>
  </si>
  <si>
    <t>Interest expense consists of the following:</t>
  </si>
  <si>
    <t>Other financial expense, net</t>
  </si>
  <si>
    <t>Other financial expense, net consists of the following:</t>
  </si>
  <si>
    <t xml:space="preserve">                                                   </t>
  </si>
  <si>
    <t>Net change in deferred steaming depreciation costs</t>
  </si>
  <si>
    <t>Depreciation capitalized and deferred, net</t>
  </si>
  <si>
    <t>Depreciation capitalized in MC</t>
  </si>
  <si>
    <t>Adjustment for deferred loan costs (offset in long-term debt)</t>
  </si>
  <si>
    <t>Employee benefit plans</t>
  </si>
  <si>
    <t xml:space="preserve">         Total long-term assets</t>
  </si>
  <si>
    <t>Other comprehensive income</t>
  </si>
  <si>
    <t xml:space="preserve">Other </t>
  </si>
  <si>
    <t>comprehensive</t>
  </si>
  <si>
    <t>income</t>
  </si>
  <si>
    <t xml:space="preserve">     - Imaging</t>
  </si>
  <si>
    <t>Condensed Consolidated Statements of Changes in Shareholders' Equity</t>
  </si>
  <si>
    <t xml:space="preserve">Capitalized depreciation (non-cash) </t>
  </si>
  <si>
    <t>Increase in long-term restricted cash</t>
  </si>
  <si>
    <t>Net cash used in investing activities</t>
  </si>
  <si>
    <t xml:space="preserve"> Proceeds from sale and disposal of assets</t>
  </si>
  <si>
    <t xml:space="preserve"> Share of loss in associated companies and impairments</t>
  </si>
  <si>
    <t>Transfer of actuarial gains and losses net of tax</t>
  </si>
  <si>
    <t>Balance as of January 1, 2014</t>
  </si>
  <si>
    <t>Accrued expenses and other current liabilities</t>
  </si>
  <si>
    <t>Change in other current items related to operating activities</t>
  </si>
  <si>
    <t>Revenues by service type:</t>
  </si>
  <si>
    <t>Net drawdown of Revolving Credit Facility</t>
  </si>
  <si>
    <t>Items that will not be reclassified to profit and loss</t>
  </si>
  <si>
    <t>Other comprehensive income for the period, net of tax</t>
  </si>
  <si>
    <t>Depreciation, amortization and impairment consists of the following:</t>
  </si>
  <si>
    <t>Current tax expense</t>
  </si>
  <si>
    <t>Deferred tax expense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</si>
  <si>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</si>
  <si>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</si>
  <si>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</si>
  <si>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</si>
  <si>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</si>
  <si>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</si>
  <si>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</si>
  <si>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</si>
  <si>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</si>
  <si>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</si>
  <si>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</si>
  <si>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</si>
  <si>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</si>
  <si>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current portion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</si>
  <si>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</si>
  <si>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</si>
  <si>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</si>
  <si>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</si>
  <si>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 xml:space="preserve">Export credit financing </t>
  </si>
  <si>
    <t>Bank facility (NOK 50 mill)</t>
  </si>
  <si>
    <t>Performance bond</t>
  </si>
  <si>
    <t>Gains (losses) arising during the period</t>
  </si>
  <si>
    <t>Prefunding as a percentage of MultiClient cash investment</t>
  </si>
  <si>
    <t>Contract</t>
  </si>
  <si>
    <t>MultiClient</t>
  </si>
  <si>
    <t>Steaming</t>
  </si>
  <si>
    <t>Yard</t>
  </si>
  <si>
    <t xml:space="preserve"> Condensed Consolidated Statements of Profit and Loss</t>
  </si>
  <si>
    <t>Balance as of January 1, 2015</t>
  </si>
  <si>
    <t xml:space="preserve">Total </t>
  </si>
  <si>
    <t>Actuarial gains (losses) on defined benefit pensions plans</t>
  </si>
  <si>
    <t>Income tax effect on actuarial gains and losses</t>
  </si>
  <si>
    <t>Cash flow hedges</t>
  </si>
  <si>
    <t>Deferred tax on cash flow hedges</t>
  </si>
  <si>
    <t>Revaluation of shares available-for-sale</t>
  </si>
  <si>
    <t>Other comprehensive income (loss) of associated companies</t>
  </si>
  <si>
    <t>Translation adjustments and other</t>
  </si>
  <si>
    <t>Reclassification adjustments for losses (gains) included in profit and loss</t>
  </si>
  <si>
    <t>Items that may be subsequently reclassified to profit and loss</t>
  </si>
  <si>
    <t>A reconciliation of reclassification adjustments included in the Consolidated Statements of Profit and Loss: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</si>
  <si>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</si>
  <si>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</si>
  <si>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</si>
  <si>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</si>
  <si>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</si>
  <si>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 xml:space="preserve">Term loan B, Libor (minimum 75 bp) + 250 Basis points, due 2021 </t>
  </si>
  <si>
    <t xml:space="preserve">Revolving credit facility, due 2018 </t>
  </si>
  <si>
    <t>Revolving credit facility, due 2018</t>
  </si>
  <si>
    <t>Net income (loss) to equity holders of PGS ASA</t>
  </si>
  <si>
    <t>Note 1 - Revenues</t>
  </si>
  <si>
    <t xml:space="preserve">Write-off relating to Term loan refinancing </t>
  </si>
  <si>
    <t xml:space="preserve">Long-term debt </t>
  </si>
  <si>
    <t>Income tax expense consists of the following:</t>
  </si>
  <si>
    <t>Key Financial Figures</t>
  </si>
  <si>
    <t>(In millions of US dollars, except per share data)</t>
  </si>
  <si>
    <t>Revenues</t>
  </si>
  <si>
    <t>EBIT as reported</t>
  </si>
  <si>
    <t>Net income to equity holders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</si>
  <si>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</si>
  <si>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</si>
  <si>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</si>
  <si>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</si>
  <si>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</si>
  <si>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Includes capital expenditure incurred, whether paid or not.</t>
    </r>
  </si>
  <si>
    <t>Capital expenditures 1) consists of the following:</t>
  </si>
  <si>
    <t>Dividend paid (1)</t>
  </si>
  <si>
    <t>(1) NOK 2.30 per share was paid as ordinary dividend for 2013</t>
  </si>
  <si>
    <t>Impairment and loss on sale of long-term assets</t>
  </si>
  <si>
    <t xml:space="preserve">Other charges/(income) </t>
  </si>
  <si>
    <t>EBIT ex. Impairment and other charges</t>
  </si>
  <si>
    <t>Loss (gain) on sale and retirement of assets</t>
  </si>
  <si>
    <t>Depreciation, amortization, impairment and loss on sale of long-term assets</t>
  </si>
  <si>
    <t>Stacked/standby</t>
  </si>
  <si>
    <t xml:space="preserve">Share of results from associated companies </t>
  </si>
  <si>
    <t>Note 4 - Interest expense</t>
  </si>
  <si>
    <t>Note 5 - Other financial expense, net</t>
  </si>
  <si>
    <t>Note 6 - Income tax expense</t>
  </si>
  <si>
    <t>Note 7 - Property and equipment</t>
  </si>
  <si>
    <t>Note 8 - MultiClient library</t>
  </si>
  <si>
    <t>Note 9 - Liquidity and financing</t>
  </si>
  <si>
    <t>Note 10 - Earnings per share</t>
  </si>
  <si>
    <t>Note 11 - Components of Other comprehensive income</t>
  </si>
  <si>
    <t>Impairment and loss on sale of assets</t>
  </si>
  <si>
    <t>EBITDA (as defined, see note 13)</t>
  </si>
  <si>
    <t>Notes to the Condensed Interim Consolidated Financial Statements - Fourth Quarter 2015</t>
  </si>
  <si>
    <t xml:space="preserve">For the twelve months ended December 31, 2014 </t>
  </si>
  <si>
    <t>Balance as of December 31, 2014</t>
  </si>
  <si>
    <t>For the twelve months ended December 31, 2015</t>
  </si>
  <si>
    <t>Balance as of December 31, 2015</t>
  </si>
  <si>
    <t>Share issue (1)</t>
  </si>
  <si>
    <t>Sale of own shares (2)</t>
  </si>
  <si>
    <t>Dividend paid (3)</t>
  </si>
  <si>
    <t>(3) NOK 0.70 per share was paid as ordinary dividend for 2014</t>
  </si>
  <si>
    <t>(2) Transaction costs amounting to $0.2 mill are recognized against "Accumulated earnings"</t>
  </si>
  <si>
    <t>(1) Transaction costs amounting to $1.8 mill are recognized against "Additional paid-in capital" net of related income tax benefits of $0.5 million.</t>
  </si>
  <si>
    <t xml:space="preserve">    Other charges/(income)</t>
  </si>
  <si>
    <t xml:space="preserve">   issued and outstanding 239,579,996 shares </t>
  </si>
  <si>
    <t>Proceeds from sale of treasury shares/share issue</t>
  </si>
  <si>
    <t>Note 3 - Depreciation, amortization, impairments and other charges/(income)</t>
  </si>
  <si>
    <t>Note 2 - Net operating expenses excluding depreciation, amortization, impairments and other charges/(income)</t>
  </si>
  <si>
    <t>Completed during 2014</t>
  </si>
  <si>
    <t>Vessel allocation(1):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</si>
  <si>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The statistics exclude cold-stacked vessels.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</si>
</sst>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[Red]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\ * #,##0_);_(&quot;$&quot;\ * \(#,##0\);_(&quot;$&quot;\ * &quot;-&quot;_);_(@_)"/>
    <numFmt numFmtId="173" formatCode="_(* #,##0_);_(* \(#,##0\);_(* &quot;-&quot;??_);_(@_)"/>
    <numFmt numFmtId="174" formatCode="_(&quot;$&quot;* #,##0_);_(&quot;$&quot;* \(#,##0\);_(&quot;$&quot;* &quot;-&quot;??_);_(@_)"/>
    <numFmt numFmtId="175" formatCode="_ * #,##0_ ;_ * \(#,##0\)_ ;_ * &quot;-&quot;_ ;_ @_ "/>
    <numFmt numFmtId="176" formatCode="_(* #,##0.0_);_(* \(#,##0.0\);_(* &quot;-&quot;??_);_(@_)"/>
    <numFmt numFmtId="177" formatCode="#,##0;[Red]\(#,##0\)"/>
    <numFmt numFmtId="178" formatCode="_(* #,##0,;_(* \(#,##0,\);_(* &quot;-&quot;_);_(@_)"/>
    <numFmt numFmtId="179" formatCode="_(* #,##0.0_);_(* \(#,##0.0\);_(* &quot;-&quot;_);_(@_)"/>
  </numFmts>
  <fonts count="9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sz val="8"/>
      <color theme="4" tint="-0.249977111117893"/>
      <name val="Arial"/>
      <family val="2"/>
    </font>
    <font>
      <sz val="8"/>
      <color theme="4" tint="-0.249977111117893"/>
      <name val="Times New Roman"/>
      <family val="1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theme="4" tint="-0.249977111117893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</font>
    <font>
      <b/>
      <sz val="10"/>
      <color theme="3" tint="0.59999389629810485"/>
      <name val="Arial"/>
      <family val="2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i/>
      <sz val="9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3">
    <xf numFmtId="0" fontId="0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Alignment="0" applyProtection="0"/>
    <xf numFmtId="0" fontId="37" fillId="0" borderId="0" applyNumberFormat="0" applyFill="0" applyBorder="0" applyAlignment="0"/>
    <xf numFmtId="0" fontId="38" fillId="0" borderId="0"/>
    <xf numFmtId="0" fontId="39" fillId="0" borderId="0"/>
    <xf numFmtId="0" fontId="38" fillId="0" borderId="0"/>
    <xf numFmtId="0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16" borderId="8" applyNumberFormat="0" applyProtection="0">
      <alignment vertical="center"/>
    </xf>
    <xf numFmtId="0" fontId="28" fillId="16" borderId="9" applyNumberFormat="0" applyProtection="0"/>
    <xf numFmtId="0" fontId="42" fillId="16" borderId="10" applyNumberFormat="0" applyProtection="0">
      <alignment vertical="center"/>
    </xf>
    <xf numFmtId="0" fontId="42" fillId="16" borderId="11" applyNumberFormat="0" applyProtection="0">
      <alignment vertical="center"/>
    </xf>
    <xf numFmtId="0" fontId="42" fillId="16" borderId="0" applyNumberFormat="0" applyProtection="0">
      <alignment vertical="center"/>
    </xf>
    <xf numFmtId="0" fontId="35" fillId="0" borderId="12" applyNumberFormat="0" applyProtection="0"/>
    <xf numFmtId="0" fontId="31" fillId="0" borderId="13" applyNumberFormat="0" applyProtection="0">
      <alignment horizontal="left" textRotation="90" wrapText="1"/>
    </xf>
    <xf numFmtId="0" fontId="43" fillId="16" borderId="0" applyNumberFormat="0" applyProtection="0"/>
    <xf numFmtId="0" fontId="44" fillId="0" borderId="0" applyNumberFormat="0" applyFill="0" applyBorder="0" applyAlignment="0" applyProtection="0"/>
    <xf numFmtId="0" fontId="45" fillId="0" borderId="0"/>
    <xf numFmtId="0" fontId="20" fillId="0" borderId="0"/>
    <xf numFmtId="0" fontId="17" fillId="0" borderId="0"/>
    <xf numFmtId="0" fontId="46" fillId="0" borderId="0"/>
    <xf numFmtId="0" fontId="36" fillId="0" borderId="0"/>
    <xf numFmtId="0" fontId="31" fillId="0" borderId="0"/>
    <xf numFmtId="177" fontId="47" fillId="17" borderId="0"/>
    <xf numFmtId="177" fontId="47" fillId="17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48" fillId="0" borderId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8" fillId="0" borderId="0"/>
    <xf numFmtId="168" fontId="49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3" fontId="19" fillId="0" borderId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0" fillId="0" borderId="0" applyFont="0" applyFill="0" applyBorder="0" applyAlignment="0" applyProtection="0"/>
    <xf numFmtId="171" fontId="5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18" borderId="0">
      <alignment horizontal="right"/>
    </xf>
    <xf numFmtId="38" fontId="55" fillId="0" borderId="0"/>
    <xf numFmtId="38" fontId="56" fillId="0" borderId="0"/>
    <xf numFmtId="38" fontId="57" fillId="0" borderId="0"/>
    <xf numFmtId="38" fontId="58" fillId="0" borderId="0"/>
    <xf numFmtId="0" fontId="19" fillId="0" borderId="0"/>
    <xf numFmtId="0" fontId="19" fillId="0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37" fontId="60" fillId="19" borderId="0"/>
    <xf numFmtId="37" fontId="61" fillId="19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1" fillId="0" borderId="0"/>
    <xf numFmtId="0" fontId="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8" fillId="0" borderId="0"/>
    <xf numFmtId="0" fontId="1" fillId="0" borderId="0"/>
    <xf numFmtId="0" fontId="1" fillId="0" borderId="0"/>
    <xf numFmtId="0" fontId="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2" fillId="0" borderId="1">
      <alignment horizontal="center"/>
    </xf>
    <xf numFmtId="3" fontId="59" fillId="0" borderId="0" applyFont="0" applyFill="0" applyBorder="0" applyAlignment="0" applyProtection="0"/>
    <xf numFmtId="0" fontId="59" fillId="20" borderId="0" applyNumberFormat="0" applyFont="0" applyBorder="0" applyAlignment="0" applyProtection="0"/>
    <xf numFmtId="0" fontId="17" fillId="21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2">
    <xf numFmtId="0" fontId="0" fillId="0" borderId="0" xfId="0"/>
    <xf numFmtId="0" fontId="3" fillId="0" borderId="0" xfId="0" applyFont="1"/>
    <xf numFmtId="173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3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/>
    <xf numFmtId="0" fontId="7" fillId="0" borderId="0" xfId="0" applyFont="1" applyAlignment="1"/>
    <xf numFmtId="174" fontId="3" fillId="0" borderId="0" xfId="0" applyNumberFormat="1" applyFont="1"/>
    <xf numFmtId="166" fontId="3" fillId="0" borderId="0" xfId="0" applyNumberFormat="1" applyFont="1"/>
    <xf numFmtId="174" fontId="3" fillId="0" borderId="0" xfId="2" applyNumberFormat="1" applyFont="1" applyBorder="1"/>
    <xf numFmtId="166" fontId="3" fillId="0" borderId="0" xfId="0" applyNumberFormat="1" applyFont="1" applyFill="1"/>
    <xf numFmtId="173" fontId="6" fillId="0" borderId="0" xfId="1" applyNumberFormat="1" applyFont="1" applyBorder="1" applyAlignment="1">
      <alignment horizontal="left"/>
    </xf>
    <xf numFmtId="174" fontId="6" fillId="0" borderId="0" xfId="2" applyNumberFormat="1" applyFont="1" applyFill="1" applyBorder="1"/>
    <xf numFmtId="173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173" fontId="3" fillId="0" borderId="0" xfId="1" applyNumberFormat="1" applyFont="1" applyFill="1"/>
    <xf numFmtId="0" fontId="7" fillId="0" borderId="0" xfId="0" applyFont="1" applyBorder="1"/>
    <xf numFmtId="166" fontId="3" fillId="0" borderId="0" xfId="0" applyNumberFormat="1" applyFont="1" applyFill="1" applyBorder="1"/>
    <xf numFmtId="0" fontId="0" fillId="0" borderId="0" xfId="0" applyFill="1"/>
    <xf numFmtId="174" fontId="6" fillId="0" borderId="0" xfId="2" applyNumberFormat="1" applyFont="1" applyBorder="1"/>
    <xf numFmtId="172" fontId="8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5" fontId="3" fillId="0" borderId="0" xfId="1" applyNumberFormat="1" applyFont="1" applyBorder="1"/>
    <xf numFmtId="174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Border="1"/>
    <xf numFmtId="173" fontId="3" fillId="0" borderId="0" xfId="1" applyNumberFormat="1" applyFont="1" applyFill="1" applyAlignment="1">
      <alignment horizontal="left"/>
    </xf>
    <xf numFmtId="173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11" fillId="0" borderId="0" xfId="0" applyFont="1"/>
    <xf numFmtId="3" fontId="3" fillId="0" borderId="0" xfId="0" applyNumberFormat="1" applyFont="1"/>
    <xf numFmtId="3" fontId="4" fillId="0" borderId="0" xfId="0" applyNumberFormat="1" applyFont="1"/>
    <xf numFmtId="168" fontId="3" fillId="0" borderId="0" xfId="0" applyNumberFormat="1" applyFont="1"/>
    <xf numFmtId="0" fontId="14" fillId="0" borderId="0" xfId="0" applyFont="1"/>
    <xf numFmtId="0" fontId="3" fillId="0" borderId="0" xfId="0" applyFont="1" applyFill="1" applyBorder="1" applyAlignment="1"/>
    <xf numFmtId="173" fontId="3" fillId="0" borderId="0" xfId="0" applyNumberFormat="1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175" fontId="3" fillId="0" borderId="0" xfId="3" applyNumberFormat="1" applyFont="1" applyFill="1"/>
    <xf numFmtId="0" fontId="3" fillId="0" borderId="0" xfId="3" applyFont="1" applyFill="1"/>
    <xf numFmtId="0" fontId="15" fillId="0" borderId="0" xfId="3" applyFont="1" applyAlignment="1">
      <alignment horizontal="left"/>
    </xf>
    <xf numFmtId="172" fontId="4" fillId="0" borderId="0" xfId="3" applyNumberFormat="1" applyFont="1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166" fontId="3" fillId="0" borderId="0" xfId="3" applyNumberFormat="1" applyFont="1" applyBorder="1"/>
    <xf numFmtId="166" fontId="3" fillId="0" borderId="0" xfId="3" applyNumberFormat="1" applyFont="1"/>
    <xf numFmtId="172" fontId="3" fillId="0" borderId="0" xfId="3" applyNumberFormat="1" applyFont="1"/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3" applyFont="1"/>
    <xf numFmtId="0" fontId="2" fillId="0" borderId="0" xfId="3" applyFill="1"/>
    <xf numFmtId="173" fontId="3" fillId="0" borderId="0" xfId="3" applyNumberFormat="1" applyFont="1"/>
    <xf numFmtId="172" fontId="3" fillId="0" borderId="0" xfId="3" applyNumberFormat="1" applyFont="1" applyBorder="1"/>
    <xf numFmtId="166" fontId="11" fillId="0" borderId="0" xfId="3" applyNumberFormat="1" applyFont="1"/>
    <xf numFmtId="0" fontId="17" fillId="0" borderId="0" xfId="3" applyFont="1" applyFill="1" applyBorder="1"/>
    <xf numFmtId="0" fontId="3" fillId="0" borderId="2" xfId="3" applyFont="1" applyFill="1" applyBorder="1"/>
    <xf numFmtId="175" fontId="11" fillId="0" borderId="0" xfId="3" applyNumberFormat="1" applyFont="1" applyFill="1"/>
    <xf numFmtId="175" fontId="3" fillId="0" borderId="0" xfId="3" applyNumberFormat="1" applyFont="1" applyAlignment="1">
      <alignment horizontal="center"/>
    </xf>
    <xf numFmtId="175" fontId="3" fillId="0" borderId="0" xfId="3" applyNumberFormat="1" applyFont="1" applyBorder="1" applyAlignment="1">
      <alignment horizontal="center"/>
    </xf>
    <xf numFmtId="166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12" fillId="0" borderId="0" xfId="3" applyFont="1"/>
    <xf numFmtId="166" fontId="8" fillId="0" borderId="0" xfId="3" applyNumberFormat="1" applyFont="1"/>
    <xf numFmtId="166" fontId="4" fillId="0" borderId="0" xfId="3" applyNumberFormat="1" applyFont="1" applyFill="1" applyBorder="1"/>
    <xf numFmtId="0" fontId="11" fillId="0" borderId="0" xfId="3" applyFont="1"/>
    <xf numFmtId="0" fontId="18" fillId="0" borderId="0" xfId="3" applyFont="1"/>
    <xf numFmtId="0" fontId="8" fillId="0" borderId="0" xfId="3" applyFont="1" applyFill="1"/>
    <xf numFmtId="172" fontId="8" fillId="0" borderId="0" xfId="3" applyNumberFormat="1" applyFont="1" applyFill="1" applyBorder="1"/>
    <xf numFmtId="41" fontId="3" fillId="0" borderId="0" xfId="3" applyNumberFormat="1" applyFont="1"/>
    <xf numFmtId="172" fontId="2" fillId="0" borderId="0" xfId="3" applyNumberFormat="1" applyFill="1"/>
    <xf numFmtId="0" fontId="12" fillId="0" borderId="0" xfId="3" applyFont="1" applyFill="1"/>
    <xf numFmtId="0" fontId="18" fillId="0" borderId="0" xfId="3" applyFont="1" applyFill="1"/>
    <xf numFmtId="172" fontId="18" fillId="0" borderId="0" xfId="3" applyNumberFormat="1" applyFont="1" applyFill="1" applyAlignment="1"/>
    <xf numFmtId="175" fontId="10" fillId="0" borderId="0" xfId="3" applyNumberFormat="1" applyFont="1" applyFill="1" applyBorder="1"/>
    <xf numFmtId="0" fontId="18" fillId="0" borderId="0" xfId="3" applyFont="1" applyFill="1" applyAlignment="1"/>
    <xf numFmtId="0" fontId="3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3" fillId="0" borderId="0" xfId="3" applyFont="1" applyAlignment="1">
      <alignment horizontal="centerContinuous"/>
    </xf>
    <xf numFmtId="0" fontId="14" fillId="0" borderId="0" xfId="0" quotePrefix="1" applyFont="1"/>
    <xf numFmtId="0" fontId="7" fillId="0" borderId="0" xfId="0" applyFont="1" applyFill="1" applyBorder="1"/>
    <xf numFmtId="174" fontId="16" fillId="0" borderId="0" xfId="2" applyNumberFormat="1" applyFont="1" applyFill="1" applyBorder="1"/>
    <xf numFmtId="174" fontId="16" fillId="0" borderId="0" xfId="2" applyNumberFormat="1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Fill="1"/>
    <xf numFmtId="0" fontId="12" fillId="0" borderId="0" xfId="0" applyFont="1" applyFill="1"/>
    <xf numFmtId="172" fontId="16" fillId="0" borderId="0" xfId="3" applyNumberFormat="1" applyFont="1" applyFill="1" applyBorder="1"/>
    <xf numFmtId="0" fontId="5" fillId="0" borderId="0" xfId="3" applyFont="1" applyFill="1" applyBorder="1" applyAlignment="1"/>
    <xf numFmtId="0" fontId="5" fillId="0" borderId="0" xfId="3" applyFont="1" applyBorder="1" applyAlignment="1"/>
    <xf numFmtId="0" fontId="3" fillId="0" borderId="0" xfId="3" applyFont="1" applyFill="1" applyBorder="1" applyAlignment="1">
      <alignment horizontal="center"/>
    </xf>
    <xf numFmtId="176" fontId="3" fillId="0" borderId="0" xfId="1" applyNumberFormat="1" applyFont="1" applyFill="1"/>
    <xf numFmtId="0" fontId="3" fillId="0" borderId="0" xfId="3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Border="1"/>
    <xf numFmtId="176" fontId="16" fillId="0" borderId="0" xfId="1" applyNumberFormat="1" applyFont="1" applyFill="1" applyBorder="1"/>
    <xf numFmtId="176" fontId="4" fillId="0" borderId="0" xfId="1" applyNumberFormat="1" applyFont="1" applyFill="1" applyBorder="1"/>
    <xf numFmtId="176" fontId="3" fillId="0" borderId="0" xfId="1" applyNumberFormat="1" applyFont="1"/>
    <xf numFmtId="176" fontId="11" fillId="0" borderId="0" xfId="1" applyNumberFormat="1" applyFont="1"/>
    <xf numFmtId="176" fontId="6" fillId="0" borderId="0" xfId="1" applyNumberFormat="1" applyFont="1" applyFill="1" applyBorder="1"/>
    <xf numFmtId="176" fontId="11" fillId="0" borderId="0" xfId="1" applyNumberFormat="1" applyFont="1" applyBorder="1"/>
    <xf numFmtId="0" fontId="24" fillId="0" borderId="0" xfId="3" applyFont="1" applyFill="1"/>
    <xf numFmtId="0" fontId="24" fillId="0" borderId="0" xfId="3" quotePrefix="1" applyFont="1"/>
    <xf numFmtId="174" fontId="25" fillId="0" borderId="0" xfId="3" applyNumberFormat="1" applyFont="1" applyFill="1" applyBorder="1"/>
    <xf numFmtId="166" fontId="25" fillId="0" borderId="0" xfId="3" quotePrefix="1" applyNumberFormat="1" applyFont="1" applyFill="1" applyBorder="1"/>
    <xf numFmtId="0" fontId="2" fillId="0" borderId="0" xfId="0" applyFont="1" applyFill="1"/>
    <xf numFmtId="0" fontId="9" fillId="0" borderId="0" xfId="0" applyFont="1" applyAlignment="1"/>
    <xf numFmtId="176" fontId="16" fillId="0" borderId="0" xfId="1" applyNumberFormat="1" applyFont="1" applyBorder="1"/>
    <xf numFmtId="0" fontId="3" fillId="0" borderId="0" xfId="0" applyFont="1" applyBorder="1" applyAlignment="1">
      <alignment horizontal="center"/>
    </xf>
    <xf numFmtId="175" fontId="26" fillId="0" borderId="0" xfId="0" applyNumberFormat="1" applyFont="1" applyBorder="1"/>
    <xf numFmtId="175" fontId="27" fillId="0" borderId="0" xfId="1" applyNumberFormat="1" applyFont="1" applyBorder="1"/>
    <xf numFmtId="16" fontId="3" fillId="0" borderId="0" xfId="3" quotePrefix="1" applyNumberFormat="1" applyFont="1" applyBorder="1" applyAlignment="1"/>
    <xf numFmtId="0" fontId="12" fillId="0" borderId="0" xfId="0" applyFont="1" applyFill="1" applyBorder="1"/>
    <xf numFmtId="168" fontId="3" fillId="0" borderId="0" xfId="1" applyFont="1"/>
    <xf numFmtId="166" fontId="24" fillId="0" borderId="0" xfId="3" applyNumberFormat="1" applyFont="1" applyFill="1" applyBorder="1" applyAlignment="1">
      <alignment horizontal="left"/>
    </xf>
    <xf numFmtId="0" fontId="24" fillId="0" borderId="0" xfId="3" applyFont="1" applyAlignment="1">
      <alignment horizontal="left"/>
    </xf>
    <xf numFmtId="0" fontId="28" fillId="0" borderId="0" xfId="0" applyFont="1" applyAlignment="1"/>
    <xf numFmtId="0" fontId="29" fillId="0" borderId="0" xfId="0" applyFont="1" applyBorder="1"/>
    <xf numFmtId="0" fontId="28" fillId="0" borderId="0" xfId="0" applyFont="1" applyBorder="1"/>
    <xf numFmtId="176" fontId="32" fillId="0" borderId="0" xfId="1" applyNumberFormat="1" applyFont="1" applyFill="1" applyBorder="1"/>
    <xf numFmtId="174" fontId="13" fillId="0" borderId="0" xfId="2" applyNumberFormat="1" applyFont="1" applyFill="1" applyBorder="1"/>
    <xf numFmtId="176" fontId="33" fillId="0" borderId="0" xfId="1" applyNumberFormat="1" applyFont="1" applyFill="1" applyBorder="1"/>
    <xf numFmtId="0" fontId="34" fillId="0" borderId="0" xfId="0" applyFont="1" applyFill="1" applyBorder="1"/>
    <xf numFmtId="0" fontId="34" fillId="0" borderId="0" xfId="0" applyFont="1" applyBorder="1"/>
    <xf numFmtId="0" fontId="16" fillId="0" borderId="0" xfId="3" applyFont="1" applyFill="1" applyBorder="1"/>
    <xf numFmtId="0" fontId="21" fillId="0" borderId="0" xfId="3" applyFont="1" applyFill="1" applyBorder="1"/>
    <xf numFmtId="0" fontId="11" fillId="0" borderId="0" xfId="0" applyFont="1" applyAlignment="1"/>
    <xf numFmtId="173" fontId="3" fillId="0" borderId="0" xfId="1" applyNumberFormat="1" applyFont="1"/>
    <xf numFmtId="173" fontId="4" fillId="0" borderId="0" xfId="1" applyNumberFormat="1" applyFont="1" applyFill="1" applyBorder="1"/>
    <xf numFmtId="176" fontId="3" fillId="0" borderId="0" xfId="0" applyNumberFormat="1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166" fontId="22" fillId="0" borderId="0" xfId="3" applyNumberFormat="1" applyFont="1" applyFill="1"/>
    <xf numFmtId="0" fontId="23" fillId="0" borderId="0" xfId="3" applyFont="1" applyFill="1"/>
    <xf numFmtId="178" fontId="2" fillId="0" borderId="0" xfId="392" applyNumberFormat="1" applyFont="1" applyFill="1" applyBorder="1"/>
    <xf numFmtId="16" fontId="3" fillId="0" borderId="0" xfId="3" applyNumberFormat="1" applyFont="1" applyBorder="1" applyAlignment="1"/>
    <xf numFmtId="0" fontId="29" fillId="0" borderId="0" xfId="0" applyFont="1" applyFill="1" applyBorder="1"/>
    <xf numFmtId="0" fontId="9" fillId="0" borderId="0" xfId="3" applyFont="1" applyAlignment="1">
      <alignment horizontal="center"/>
    </xf>
    <xf numFmtId="173" fontId="3" fillId="0" borderId="0" xfId="3" applyNumberFormat="1" applyFont="1" applyBorder="1"/>
    <xf numFmtId="173" fontId="3" fillId="0" borderId="0" xfId="3" applyNumberFormat="1" applyFont="1" applyFill="1"/>
    <xf numFmtId="0" fontId="65" fillId="0" borderId="0" xfId="3" applyFont="1" applyFill="1" applyBorder="1"/>
    <xf numFmtId="0" fontId="64" fillId="0" borderId="0" xfId="3" applyFont="1" applyFill="1" applyBorder="1"/>
    <xf numFmtId="0" fontId="64" fillId="0" borderId="0" xfId="3" applyFont="1" applyFill="1"/>
    <xf numFmtId="0" fontId="64" fillId="0" borderId="2" xfId="3" applyFont="1" applyFill="1" applyBorder="1"/>
    <xf numFmtId="0" fontId="65" fillId="0" borderId="4" xfId="3" applyFont="1" applyFill="1" applyBorder="1"/>
    <xf numFmtId="0" fontId="67" fillId="0" borderId="2" xfId="3" applyFont="1" applyFill="1" applyBorder="1"/>
    <xf numFmtId="0" fontId="68" fillId="0" borderId="0" xfId="3" applyFont="1" applyAlignment="1">
      <alignment horizontal="left"/>
    </xf>
    <xf numFmtId="0" fontId="64" fillId="0" borderId="0" xfId="3" applyFont="1" applyFill="1" applyBorder="1" applyAlignment="1">
      <alignment horizontal="center"/>
    </xf>
    <xf numFmtId="0" fontId="64" fillId="0" borderId="0" xfId="3" applyFont="1" applyAlignment="1">
      <alignment horizontal="center"/>
    </xf>
    <xf numFmtId="166" fontId="64" fillId="0" borderId="0" xfId="3" applyNumberFormat="1" applyFont="1" applyAlignment="1">
      <alignment horizontal="center"/>
    </xf>
    <xf numFmtId="0" fontId="64" fillId="0" borderId="0" xfId="3" applyFont="1" applyBorder="1" applyAlignment="1">
      <alignment horizontal="center"/>
    </xf>
    <xf numFmtId="166" fontId="64" fillId="0" borderId="0" xfId="3" applyNumberFormat="1" applyFont="1" applyBorder="1" applyAlignment="1">
      <alignment horizontal="center"/>
    </xf>
    <xf numFmtId="175" fontId="64" fillId="0" borderId="2" xfId="3" applyNumberFormat="1" applyFont="1" applyBorder="1" applyAlignment="1">
      <alignment horizontal="center"/>
    </xf>
    <xf numFmtId="175" fontId="64" fillId="0" borderId="0" xfId="3" applyNumberFormat="1" applyFont="1" applyAlignment="1">
      <alignment horizontal="center"/>
    </xf>
    <xf numFmtId="175" fontId="64" fillId="0" borderId="0" xfId="3" applyNumberFormat="1" applyFont="1" applyBorder="1" applyAlignment="1">
      <alignment horizontal="center"/>
    </xf>
    <xf numFmtId="0" fontId="64" fillId="0" borderId="2" xfId="3" applyFont="1" applyBorder="1" applyAlignment="1">
      <alignment horizontal="center"/>
    </xf>
    <xf numFmtId="176" fontId="65" fillId="0" borderId="0" xfId="1" applyNumberFormat="1" applyFont="1" applyFill="1"/>
    <xf numFmtId="176" fontId="65" fillId="0" borderId="0" xfId="1" applyNumberFormat="1" applyFont="1" applyFill="1" applyBorder="1"/>
    <xf numFmtId="176" fontId="64" fillId="0" borderId="0" xfId="1" applyNumberFormat="1" applyFont="1" applyFill="1"/>
    <xf numFmtId="176" fontId="64" fillId="0" borderId="0" xfId="1" applyNumberFormat="1" applyFont="1" applyFill="1" applyBorder="1"/>
    <xf numFmtId="176" fontId="65" fillId="0" borderId="4" xfId="1" applyNumberFormat="1" applyFont="1" applyFill="1" applyBorder="1"/>
    <xf numFmtId="0" fontId="64" fillId="0" borderId="1" xfId="3" applyFont="1" applyBorder="1" applyAlignment="1">
      <alignment horizontal="center"/>
    </xf>
    <xf numFmtId="0" fontId="64" fillId="0" borderId="5" xfId="3" applyFont="1" applyBorder="1" applyAlignment="1">
      <alignment horizontal="center"/>
    </xf>
    <xf numFmtId="0" fontId="65" fillId="0" borderId="0" xfId="3" applyFont="1" applyBorder="1" applyAlignment="1">
      <alignment horizontal="center"/>
    </xf>
    <xf numFmtId="16" fontId="64" fillId="0" borderId="0" xfId="3" applyNumberFormat="1" applyFont="1" applyBorder="1" applyAlignment="1">
      <alignment horizontal="center"/>
    </xf>
    <xf numFmtId="0" fontId="67" fillId="0" borderId="1" xfId="3" applyFont="1" applyBorder="1" applyAlignment="1">
      <alignment horizontal="left"/>
    </xf>
    <xf numFmtId="0" fontId="65" fillId="0" borderId="1" xfId="3" applyFont="1" applyBorder="1" applyAlignment="1">
      <alignment horizontal="center"/>
    </xf>
    <xf numFmtId="0" fontId="64" fillId="0" borderId="1" xfId="3" applyFont="1" applyFill="1" applyBorder="1" applyAlignment="1">
      <alignment horizontal="center"/>
    </xf>
    <xf numFmtId="0" fontId="64" fillId="0" borderId="0" xfId="3" applyFont="1"/>
    <xf numFmtId="0" fontId="67" fillId="0" borderId="0" xfId="3" applyFont="1" applyFill="1" applyBorder="1" applyAlignment="1"/>
    <xf numFmtId="0" fontId="65" fillId="0" borderId="0" xfId="3" applyFont="1"/>
    <xf numFmtId="173" fontId="65" fillId="0" borderId="0" xfId="1" applyNumberFormat="1" applyFont="1" applyFill="1" applyAlignment="1"/>
    <xf numFmtId="173" fontId="64" fillId="0" borderId="0" xfId="1" applyNumberFormat="1" applyFont="1" applyFill="1" applyAlignment="1"/>
    <xf numFmtId="173" fontId="64" fillId="0" borderId="0" xfId="1" applyNumberFormat="1" applyFont="1" applyAlignment="1">
      <alignment horizontal="left"/>
    </xf>
    <xf numFmtId="176" fontId="64" fillId="0" borderId="0" xfId="1" applyNumberFormat="1" applyFont="1" applyBorder="1"/>
    <xf numFmtId="0" fontId="64" fillId="0" borderId="0" xfId="3" applyFont="1" applyFill="1" applyAlignment="1"/>
    <xf numFmtId="176" fontId="64" fillId="0" borderId="0" xfId="1" applyNumberFormat="1" applyFont="1"/>
    <xf numFmtId="0" fontId="64" fillId="0" borderId="0" xfId="3" applyFont="1" applyFill="1" applyAlignment="1">
      <alignment horizontal="left"/>
    </xf>
    <xf numFmtId="173" fontId="64" fillId="0" borderId="0" xfId="1" quotePrefix="1" applyNumberFormat="1" applyFont="1" applyBorder="1" applyAlignment="1">
      <alignment horizontal="left"/>
    </xf>
    <xf numFmtId="173" fontId="64" fillId="0" borderId="0" xfId="1" quotePrefix="1" applyNumberFormat="1" applyFont="1" applyFill="1" applyBorder="1" applyAlignment="1">
      <alignment horizontal="left"/>
    </xf>
    <xf numFmtId="0" fontId="65" fillId="0" borderId="4" xfId="3" applyFont="1" applyBorder="1"/>
    <xf numFmtId="173" fontId="65" fillId="0" borderId="4" xfId="1" applyNumberFormat="1" applyFont="1" applyBorder="1" applyAlignment="1">
      <alignment horizontal="left"/>
    </xf>
    <xf numFmtId="173" fontId="64" fillId="0" borderId="4" xfId="1" applyNumberFormat="1" applyFont="1" applyBorder="1" applyAlignment="1">
      <alignment horizontal="left"/>
    </xf>
    <xf numFmtId="173" fontId="65" fillId="0" borderId="0" xfId="1" applyNumberFormat="1" applyFont="1" applyBorder="1" applyAlignment="1">
      <alignment horizontal="left"/>
    </xf>
    <xf numFmtId="176" fontId="64" fillId="0" borderId="4" xfId="1" applyNumberFormat="1" applyFont="1" applyFill="1" applyBorder="1"/>
    <xf numFmtId="173" fontId="64" fillId="0" borderId="0" xfId="1" applyNumberFormat="1" applyFont="1" applyBorder="1" applyAlignment="1">
      <alignment horizontal="left"/>
    </xf>
    <xf numFmtId="173" fontId="65" fillId="0" borderId="0" xfId="1" applyNumberFormat="1" applyFont="1" applyAlignment="1">
      <alignment horizontal="left"/>
    </xf>
    <xf numFmtId="173" fontId="64" fillId="0" borderId="0" xfId="1" applyNumberFormat="1" applyFont="1" applyFill="1" applyAlignment="1">
      <alignment horizontal="left"/>
    </xf>
    <xf numFmtId="176" fontId="64" fillId="0" borderId="0" xfId="121" applyNumberFormat="1" applyFont="1" applyFill="1"/>
    <xf numFmtId="173" fontId="64" fillId="0" borderId="0" xfId="1" applyNumberFormat="1" applyFont="1" applyFill="1" applyBorder="1" applyAlignment="1">
      <alignment horizontal="left"/>
    </xf>
    <xf numFmtId="173" fontId="65" fillId="0" borderId="3" xfId="1" applyNumberFormat="1" applyFont="1" applyBorder="1" applyAlignment="1">
      <alignment horizontal="left"/>
    </xf>
    <xf numFmtId="176" fontId="65" fillId="0" borderId="3" xfId="1" applyNumberFormat="1" applyFont="1" applyFill="1" applyBorder="1"/>
    <xf numFmtId="176" fontId="71" fillId="0" borderId="0" xfId="1" applyNumberFormat="1" applyFont="1" applyBorder="1"/>
    <xf numFmtId="0" fontId="69" fillId="0" borderId="1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/>
    <xf numFmtId="0" fontId="64" fillId="0" borderId="0" xfId="0" applyFont="1" applyFill="1" applyBorder="1"/>
    <xf numFmtId="0" fontId="64" fillId="0" borderId="0" xfId="0" applyFont="1"/>
    <xf numFmtId="0" fontId="64" fillId="0" borderId="0" xfId="0" applyFont="1" applyFill="1"/>
    <xf numFmtId="0" fontId="64" fillId="0" borderId="2" xfId="0" applyFont="1" applyFill="1" applyBorder="1"/>
    <xf numFmtId="176" fontId="64" fillId="0" borderId="2" xfId="1" applyNumberFormat="1" applyFont="1" applyFill="1" applyBorder="1"/>
    <xf numFmtId="0" fontId="64" fillId="0" borderId="1" xfId="0" applyFont="1" applyFill="1" applyBorder="1"/>
    <xf numFmtId="176" fontId="73" fillId="0" borderId="0" xfId="1" applyNumberFormat="1" applyFont="1" applyFill="1"/>
    <xf numFmtId="0" fontId="74" fillId="0" borderId="0" xfId="0" applyFont="1" applyFill="1" applyBorder="1"/>
    <xf numFmtId="0" fontId="69" fillId="0" borderId="1" xfId="0" applyFont="1" applyBorder="1"/>
    <xf numFmtId="0" fontId="69" fillId="0" borderId="1" xfId="0" applyFont="1" applyFill="1" applyBorder="1"/>
    <xf numFmtId="0" fontId="67" fillId="0" borderId="1" xfId="0" applyFont="1" applyBorder="1" applyAlignment="1"/>
    <xf numFmtId="0" fontId="73" fillId="0" borderId="0" xfId="0" applyFont="1" applyBorder="1" applyAlignment="1">
      <alignment horizontal="center"/>
    </xf>
    <xf numFmtId="173" fontId="65" fillId="0" borderId="0" xfId="1" applyNumberFormat="1" applyFont="1" applyBorder="1" applyAlignment="1">
      <alignment horizontal="center"/>
    </xf>
    <xf numFmtId="176" fontId="71" fillId="0" borderId="0" xfId="1" applyNumberFormat="1" applyFont="1" applyFill="1" applyBorder="1"/>
    <xf numFmtId="176" fontId="65" fillId="0" borderId="0" xfId="1" applyNumberFormat="1" applyFont="1" applyBorder="1"/>
    <xf numFmtId="0" fontId="65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Border="1"/>
    <xf numFmtId="0" fontId="30" fillId="0" borderId="0" xfId="0" applyFont="1" applyBorder="1"/>
    <xf numFmtId="0" fontId="17" fillId="0" borderId="0" xfId="0" applyFont="1"/>
    <xf numFmtId="0" fontId="21" fillId="0" borderId="0" xfId="0" applyFont="1" applyFill="1"/>
    <xf numFmtId="0" fontId="64" fillId="0" borderId="0" xfId="3" applyFont="1" applyBorder="1"/>
    <xf numFmtId="0" fontId="73" fillId="0" borderId="0" xfId="3" applyFont="1"/>
    <xf numFmtId="0" fontId="68" fillId="0" borderId="0" xfId="0" applyFont="1" applyAlignment="1">
      <alignment horizontal="left"/>
    </xf>
    <xf numFmtId="0" fontId="69" fillId="0" borderId="0" xfId="3" applyFont="1" applyAlignment="1">
      <alignment horizontal="left"/>
    </xf>
    <xf numFmtId="0" fontId="69" fillId="0" borderId="0" xfId="3" applyFont="1" applyBorder="1" applyAlignment="1">
      <alignment horizontal="left"/>
    </xf>
    <xf numFmtId="0" fontId="76" fillId="0" borderId="0" xfId="3" applyFont="1" applyAlignment="1">
      <alignment horizontal="left"/>
    </xf>
    <xf numFmtId="0" fontId="77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4" fillId="0" borderId="1" xfId="3" applyFont="1" applyFill="1" applyBorder="1"/>
    <xf numFmtId="0" fontId="73" fillId="0" borderId="0" xfId="3" applyFont="1" applyFill="1" applyBorder="1"/>
    <xf numFmtId="0" fontId="72" fillId="0" borderId="0" xfId="3" applyFont="1" applyFill="1" applyBorder="1"/>
    <xf numFmtId="41" fontId="64" fillId="0" borderId="0" xfId="3" applyNumberFormat="1" applyFont="1" applyFill="1" applyBorder="1" applyAlignment="1">
      <alignment horizontal="center"/>
    </xf>
    <xf numFmtId="41" fontId="64" fillId="0" borderId="0" xfId="3" applyNumberFormat="1" applyFont="1" applyBorder="1" applyAlignment="1"/>
    <xf numFmtId="0" fontId="72" fillId="0" borderId="0" xfId="3" applyFont="1" applyFill="1"/>
    <xf numFmtId="0" fontId="67" fillId="0" borderId="2" xfId="3" applyFont="1" applyFill="1" applyBorder="1" applyAlignment="1">
      <alignment horizontal="left"/>
    </xf>
    <xf numFmtId="0" fontId="72" fillId="0" borderId="2" xfId="3" applyFont="1" applyFill="1" applyBorder="1"/>
    <xf numFmtId="0" fontId="64" fillId="0" borderId="0" xfId="3" applyNumberFormat="1" applyFont="1" applyFill="1" applyAlignment="1">
      <alignment horizontal="center"/>
    </xf>
    <xf numFmtId="0" fontId="64" fillId="0" borderId="2" xfId="3" applyNumberFormat="1" applyFont="1" applyFill="1" applyBorder="1" applyAlignment="1">
      <alignment horizontal="center"/>
    </xf>
    <xf numFmtId="0" fontId="64" fillId="0" borderId="0" xfId="3" applyNumberFormat="1" applyFont="1" applyFill="1" applyBorder="1" applyAlignment="1">
      <alignment horizontal="center"/>
    </xf>
    <xf numFmtId="176" fontId="72" fillId="0" borderId="0" xfId="1" applyNumberFormat="1" applyFont="1" applyFill="1" applyAlignment="1"/>
    <xf numFmtId="176" fontId="64" fillId="0" borderId="0" xfId="1" applyNumberFormat="1" applyFont="1" applyFill="1" applyAlignment="1"/>
    <xf numFmtId="176" fontId="72" fillId="0" borderId="0" xfId="1" applyNumberFormat="1" applyFont="1" applyFill="1" applyBorder="1" applyAlignment="1"/>
    <xf numFmtId="176" fontId="64" fillId="0" borderId="0" xfId="1" applyNumberFormat="1" applyFont="1" applyFill="1" applyBorder="1" applyAlignment="1"/>
    <xf numFmtId="176" fontId="64" fillId="0" borderId="2" xfId="1" applyNumberFormat="1" applyFont="1" applyFill="1" applyBorder="1" applyAlignment="1"/>
    <xf numFmtId="176" fontId="65" fillId="0" borderId="2" xfId="1" applyNumberFormat="1" applyFont="1" applyFill="1" applyBorder="1" applyAlignment="1"/>
    <xf numFmtId="168" fontId="65" fillId="0" borderId="0" xfId="1" applyFont="1" applyFill="1" applyBorder="1"/>
    <xf numFmtId="175" fontId="72" fillId="0" borderId="0" xfId="3" applyNumberFormat="1" applyFont="1" applyFill="1" applyBorder="1"/>
    <xf numFmtId="175" fontId="78" fillId="0" borderId="0" xfId="3" applyNumberFormat="1" applyFont="1" applyFill="1" applyBorder="1"/>
    <xf numFmtId="41" fontId="64" fillId="0" borderId="1" xfId="3" applyNumberFormat="1" applyFont="1" applyFill="1" applyBorder="1"/>
    <xf numFmtId="9" fontId="64" fillId="0" borderId="0" xfId="3" applyNumberFormat="1" applyFont="1" applyFill="1" applyBorder="1" applyAlignment="1"/>
    <xf numFmtId="9" fontId="64" fillId="0" borderId="0" xfId="1" applyNumberFormat="1" applyFont="1" applyFill="1" applyAlignment="1"/>
    <xf numFmtId="9" fontId="64" fillId="0" borderId="0" xfId="1" applyNumberFormat="1" applyFont="1" applyFill="1" applyBorder="1" applyAlignment="1"/>
    <xf numFmtId="9" fontId="64" fillId="0" borderId="2" xfId="1" applyNumberFormat="1" applyFont="1" applyFill="1" applyBorder="1" applyAlignment="1"/>
    <xf numFmtId="172" fontId="64" fillId="0" borderId="0" xfId="3" applyNumberFormat="1" applyFont="1" applyFill="1" applyBorder="1"/>
    <xf numFmtId="172" fontId="64" fillId="0" borderId="0" xfId="3" applyNumberFormat="1" applyFont="1" applyBorder="1"/>
    <xf numFmtId="0" fontId="67" fillId="0" borderId="2" xfId="0" applyFont="1" applyBorder="1" applyAlignment="1"/>
    <xf numFmtId="0" fontId="64" fillId="0" borderId="2" xfId="0" applyFont="1" applyBorder="1" applyAlignment="1">
      <alignment horizontal="center"/>
    </xf>
    <xf numFmtId="0" fontId="64" fillId="0" borderId="0" xfId="3" applyFont="1" applyBorder="1" applyAlignment="1"/>
    <xf numFmtId="172" fontId="64" fillId="0" borderId="0" xfId="3" applyNumberFormat="1" applyFont="1" applyFill="1"/>
    <xf numFmtId="166" fontId="64" fillId="0" borderId="0" xfId="3" applyNumberFormat="1" applyFont="1" applyFill="1"/>
    <xf numFmtId="172" fontId="65" fillId="0" borderId="0" xfId="3" applyNumberFormat="1" applyFont="1" applyFill="1" applyBorder="1"/>
    <xf numFmtId="172" fontId="72" fillId="0" borderId="0" xfId="3" applyNumberFormat="1" applyFont="1" applyFill="1" applyBorder="1"/>
    <xf numFmtId="172" fontId="72" fillId="0" borderId="0" xfId="3" applyNumberFormat="1" applyFont="1" applyFill="1"/>
    <xf numFmtId="0" fontId="64" fillId="0" borderId="1" xfId="3" applyFont="1" applyBorder="1"/>
    <xf numFmtId="0" fontId="67" fillId="0" borderId="2" xfId="3" applyFont="1" applyBorder="1"/>
    <xf numFmtId="0" fontId="64" fillId="0" borderId="2" xfId="3" applyFont="1" applyBorder="1"/>
    <xf numFmtId="0" fontId="67" fillId="0" borderId="0" xfId="3" applyFont="1" applyBorder="1"/>
    <xf numFmtId="0" fontId="67" fillId="0" borderId="0" xfId="3" applyFont="1" applyBorder="1" applyAlignment="1"/>
    <xf numFmtId="0" fontId="67" fillId="0" borderId="0" xfId="3" applyFont="1" applyAlignment="1"/>
    <xf numFmtId="0" fontId="64" fillId="2" borderId="0" xfId="3" applyFont="1" applyFill="1"/>
    <xf numFmtId="0" fontId="64" fillId="2" borderId="0" xfId="3" applyFont="1" applyFill="1" applyBorder="1"/>
    <xf numFmtId="166" fontId="64" fillId="0" borderId="0" xfId="3" applyNumberFormat="1" applyFont="1"/>
    <xf numFmtId="166" fontId="64" fillId="0" borderId="0" xfId="3" applyNumberFormat="1" applyFont="1" applyBorder="1"/>
    <xf numFmtId="0" fontId="64" fillId="0" borderId="4" xfId="3" applyFont="1" applyBorder="1"/>
    <xf numFmtId="0" fontId="73" fillId="0" borderId="0" xfId="3" applyFont="1" applyBorder="1"/>
    <xf numFmtId="166" fontId="73" fillId="0" borderId="0" xfId="3" applyNumberFormat="1" applyFont="1"/>
    <xf numFmtId="0" fontId="79" fillId="0" borderId="0" xfId="0" applyFont="1"/>
    <xf numFmtId="0" fontId="68" fillId="0" borderId="0" xfId="3" applyFont="1" applyFill="1" applyAlignment="1">
      <alignment horizontal="left"/>
    </xf>
    <xf numFmtId="166" fontId="72" fillId="0" borderId="0" xfId="3" applyNumberFormat="1" applyFont="1"/>
    <xf numFmtId="166" fontId="64" fillId="0" borderId="0" xfId="3" applyNumberFormat="1" applyFont="1" applyFill="1" applyBorder="1"/>
    <xf numFmtId="166" fontId="64" fillId="0" borderId="1" xfId="3" applyNumberFormat="1" applyFont="1" applyBorder="1"/>
    <xf numFmtId="0" fontId="64" fillId="0" borderId="0" xfId="3" quotePrefix="1" applyNumberFormat="1" applyFont="1" applyFill="1" applyBorder="1" applyAlignment="1">
      <alignment horizontal="center"/>
    </xf>
    <xf numFmtId="174" fontId="64" fillId="0" borderId="0" xfId="3" applyNumberFormat="1" applyFont="1" applyFill="1" applyBorder="1"/>
    <xf numFmtId="0" fontId="80" fillId="0" borderId="0" xfId="3" applyFont="1" applyFill="1" applyAlignment="1">
      <alignment horizontal="left"/>
    </xf>
    <xf numFmtId="0" fontId="80" fillId="0" borderId="0" xfId="3" applyFont="1" applyFill="1" applyBorder="1" applyAlignment="1">
      <alignment horizontal="left"/>
    </xf>
    <xf numFmtId="175" fontId="64" fillId="0" borderId="0" xfId="3" applyNumberFormat="1" applyFont="1" applyFill="1" applyBorder="1"/>
    <xf numFmtId="166" fontId="73" fillId="0" borderId="0" xfId="3" applyNumberFormat="1" applyFont="1" applyFill="1" applyBorder="1"/>
    <xf numFmtId="172" fontId="71" fillId="0" borderId="0" xfId="3" applyNumberFormat="1" applyFont="1" applyFill="1" applyBorder="1"/>
    <xf numFmtId="166" fontId="72" fillId="0" borderId="0" xfId="3" applyNumberFormat="1" applyFont="1" applyFill="1"/>
    <xf numFmtId="166" fontId="64" fillId="0" borderId="0" xfId="3" applyNumberFormat="1" applyFont="1" applyFill="1" applyAlignment="1">
      <alignment horizontal="center"/>
    </xf>
    <xf numFmtId="166" fontId="72" fillId="0" borderId="0" xfId="3" applyNumberFormat="1" applyFont="1" applyFill="1" applyBorder="1"/>
    <xf numFmtId="166" fontId="64" fillId="0" borderId="1" xfId="3" applyNumberFormat="1" applyFont="1" applyFill="1" applyBorder="1"/>
    <xf numFmtId="0" fontId="67" fillId="0" borderId="0" xfId="3" applyFont="1" applyFill="1" applyBorder="1"/>
    <xf numFmtId="166" fontId="67" fillId="0" borderId="0" xfId="3" applyNumberFormat="1" applyFont="1" applyFill="1" applyAlignment="1"/>
    <xf numFmtId="0" fontId="64" fillId="0" borderId="1" xfId="3" applyFont="1" applyFill="1" applyBorder="1" applyAlignment="1">
      <alignment horizontal="left"/>
    </xf>
    <xf numFmtId="0" fontId="65" fillId="0" borderId="0" xfId="3" applyFont="1" applyBorder="1"/>
    <xf numFmtId="166" fontId="65" fillId="0" borderId="0" xfId="3" applyNumberFormat="1" applyFont="1" applyFill="1" applyBorder="1"/>
    <xf numFmtId="9" fontId="64" fillId="0" borderId="0" xfId="1" applyNumberFormat="1" applyFont="1" applyFill="1"/>
    <xf numFmtId="166" fontId="80" fillId="0" borderId="0" xfId="3" quotePrefix="1" applyNumberFormat="1" applyFont="1" applyFill="1" applyBorder="1"/>
    <xf numFmtId="166" fontId="80" fillId="0" borderId="0" xfId="3" applyNumberFormat="1" applyFont="1" applyFill="1" applyBorder="1"/>
    <xf numFmtId="0" fontId="81" fillId="0" borderId="0" xfId="3" quotePrefix="1" applyFont="1" applyFill="1" applyBorder="1"/>
    <xf numFmtId="0" fontId="81" fillId="0" borderId="0" xfId="3" applyFont="1" applyFill="1" applyBorder="1"/>
    <xf numFmtId="0" fontId="68" fillId="0" borderId="0" xfId="3" applyFont="1"/>
    <xf numFmtId="37" fontId="82" fillId="0" borderId="0" xfId="0" applyNumberFormat="1" applyFont="1"/>
    <xf numFmtId="166" fontId="67" fillId="0" borderId="0" xfId="3" applyNumberFormat="1" applyFont="1" applyAlignment="1"/>
    <xf numFmtId="166" fontId="67" fillId="0" borderId="0" xfId="3" applyNumberFormat="1" applyFont="1" applyFill="1" applyBorder="1" applyAlignment="1"/>
    <xf numFmtId="166" fontId="72" fillId="0" borderId="0" xfId="3" applyNumberFormat="1" applyFont="1" applyBorder="1"/>
    <xf numFmtId="0" fontId="83" fillId="0" borderId="0" xfId="3" applyFont="1" applyFill="1" applyBorder="1"/>
    <xf numFmtId="0" fontId="68" fillId="0" borderId="0" xfId="3" applyFont="1" applyFill="1" applyBorder="1" applyAlignment="1">
      <alignment horizontal="left"/>
    </xf>
    <xf numFmtId="0" fontId="72" fillId="0" borderId="0" xfId="3" applyFont="1"/>
    <xf numFmtId="166" fontId="73" fillId="0" borderId="0" xfId="3" applyNumberFormat="1" applyFont="1" applyBorder="1"/>
    <xf numFmtId="166" fontId="72" fillId="0" borderId="1" xfId="3" applyNumberFormat="1" applyFont="1" applyFill="1" applyBorder="1"/>
    <xf numFmtId="173" fontId="64" fillId="0" borderId="0" xfId="3" applyNumberFormat="1" applyFont="1" applyBorder="1"/>
    <xf numFmtId="0" fontId="64" fillId="22" borderId="0" xfId="3" quotePrefix="1" applyNumberFormat="1" applyFont="1" applyFill="1" applyBorder="1" applyAlignment="1">
      <alignment horizontal="center"/>
    </xf>
    <xf numFmtId="172" fontId="64" fillId="22" borderId="0" xfId="3" applyNumberFormat="1" applyFont="1" applyFill="1"/>
    <xf numFmtId="0" fontId="64" fillId="0" borderId="0" xfId="3" applyFont="1" applyFill="1" applyAlignment="1">
      <alignment wrapText="1"/>
    </xf>
    <xf numFmtId="166" fontId="64" fillId="22" borderId="0" xfId="3" applyNumberFormat="1" applyFont="1" applyFill="1"/>
    <xf numFmtId="172" fontId="65" fillId="0" borderId="0" xfId="3" applyNumberFormat="1" applyFont="1" applyFill="1"/>
    <xf numFmtId="172" fontId="65" fillId="22" borderId="0" xfId="3" applyNumberFormat="1" applyFont="1" applyFill="1" applyBorder="1"/>
    <xf numFmtId="0" fontId="81" fillId="0" borderId="0" xfId="3" applyFont="1"/>
    <xf numFmtId="173" fontId="64" fillId="22" borderId="0" xfId="3" applyNumberFormat="1" applyFont="1" applyFill="1"/>
    <xf numFmtId="0" fontId="64" fillId="22" borderId="0" xfId="3" applyFont="1" applyFill="1"/>
    <xf numFmtId="172" fontId="64" fillId="22" borderId="0" xfId="3" applyNumberFormat="1" applyFont="1" applyFill="1" applyBorder="1"/>
    <xf numFmtId="166" fontId="64" fillId="22" borderId="0" xfId="3" applyNumberFormat="1" applyFont="1" applyFill="1" applyBorder="1"/>
    <xf numFmtId="0" fontId="83" fillId="0" borderId="0" xfId="3" quotePrefix="1" applyFont="1" applyFill="1" applyBorder="1"/>
    <xf numFmtId="176" fontId="65" fillId="0" borderId="1" xfId="1" applyNumberFormat="1" applyFont="1" applyFill="1" applyBorder="1"/>
    <xf numFmtId="172" fontId="65" fillId="0" borderId="1" xfId="3" applyNumberFormat="1" applyFont="1" applyFill="1" applyBorder="1"/>
    <xf numFmtId="176" fontId="64" fillId="0" borderId="1" xfId="1" applyNumberFormat="1" applyFont="1" applyFill="1" applyBorder="1"/>
    <xf numFmtId="173" fontId="65" fillId="0" borderId="0" xfId="1" applyNumberFormat="1" applyFont="1" applyFill="1" applyBorder="1" applyAlignment="1">
      <alignment horizontal="left"/>
    </xf>
    <xf numFmtId="173" fontId="78" fillId="0" borderId="0" xfId="1" applyNumberFormat="1" applyFont="1" applyFill="1" applyBorder="1" applyAlignment="1">
      <alignment horizontal="left"/>
    </xf>
    <xf numFmtId="166" fontId="64" fillId="0" borderId="0" xfId="0" applyNumberFormat="1" applyFont="1" applyFill="1" applyBorder="1"/>
    <xf numFmtId="173" fontId="64" fillId="0" borderId="0" xfId="1" applyNumberFormat="1" applyFont="1" applyFill="1" applyBorder="1" applyAlignment="1">
      <alignment horizontal="center"/>
    </xf>
    <xf numFmtId="167" fontId="64" fillId="0" borderId="0" xfId="2" applyNumberFormat="1" applyFont="1" applyFill="1" applyBorder="1"/>
    <xf numFmtId="168" fontId="64" fillId="0" borderId="0" xfId="1" applyFont="1" applyFill="1"/>
    <xf numFmtId="173" fontId="64" fillId="0" borderId="2" xfId="1" applyNumberFormat="1" applyFont="1" applyBorder="1" applyAlignment="1">
      <alignment horizontal="left"/>
    </xf>
    <xf numFmtId="173" fontId="64" fillId="0" borderId="2" xfId="1" quotePrefix="1" applyNumberFormat="1" applyFont="1" applyBorder="1" applyAlignment="1">
      <alignment horizontal="center"/>
    </xf>
    <xf numFmtId="168" fontId="64" fillId="0" borderId="2" xfId="1" applyFont="1" applyFill="1" applyBorder="1"/>
    <xf numFmtId="0" fontId="84" fillId="0" borderId="0" xfId="0" applyFont="1" applyFill="1"/>
    <xf numFmtId="2" fontId="64" fillId="0" borderId="0" xfId="0" applyNumberFormat="1" applyFont="1" applyBorder="1" applyAlignment="1">
      <alignment horizontal="left"/>
    </xf>
    <xf numFmtId="167" fontId="65" fillId="0" borderId="0" xfId="0" applyNumberFormat="1" applyFont="1" applyBorder="1"/>
    <xf numFmtId="0" fontId="66" fillId="0" borderId="0" xfId="0" applyFont="1" applyAlignment="1">
      <alignment horizontal="center"/>
    </xf>
    <xf numFmtId="0" fontId="64" fillId="0" borderId="2" xfId="3" quotePrefix="1" applyNumberFormat="1" applyFont="1" applyFill="1" applyBorder="1" applyAlignment="1">
      <alignment horizontal="center"/>
    </xf>
    <xf numFmtId="0" fontId="64" fillId="0" borderId="2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41" fontId="64" fillId="0" borderId="0" xfId="3" applyNumberFormat="1" applyFont="1" applyFill="1"/>
    <xf numFmtId="166" fontId="73" fillId="0" borderId="0" xfId="3" applyNumberFormat="1" applyFont="1" applyFill="1"/>
    <xf numFmtId="173" fontId="64" fillId="0" borderId="0" xfId="3" applyNumberFormat="1" applyFont="1" applyFill="1" applyBorder="1"/>
    <xf numFmtId="173" fontId="64" fillId="0" borderId="0" xfId="0" applyNumberFormat="1" applyFont="1" applyFill="1" applyBorder="1"/>
    <xf numFmtId="167" fontId="65" fillId="0" borderId="0" xfId="0" applyNumberFormat="1" applyFont="1" applyFill="1" applyBorder="1"/>
    <xf numFmtId="0" fontId="65" fillId="0" borderId="4" xfId="0" applyFont="1" applyFill="1" applyBorder="1"/>
    <xf numFmtId="0" fontId="65" fillId="0" borderId="0" xfId="3" applyFont="1" applyFill="1"/>
    <xf numFmtId="173" fontId="4" fillId="0" borderId="0" xfId="3" applyNumberFormat="1" applyFont="1"/>
    <xf numFmtId="0" fontId="65" fillId="0" borderId="2" xfId="3" applyFont="1" applyBorder="1"/>
    <xf numFmtId="0" fontId="65" fillId="0" borderId="2" xfId="3" applyFont="1" applyFill="1" applyBorder="1"/>
    <xf numFmtId="0" fontId="17" fillId="0" borderId="0" xfId="3" applyFont="1"/>
    <xf numFmtId="0" fontId="21" fillId="0" borderId="0" xfId="3" applyFont="1" applyBorder="1"/>
    <xf numFmtId="0" fontId="17" fillId="0" borderId="0" xfId="3" applyFont="1" applyFill="1"/>
    <xf numFmtId="166" fontId="4" fillId="0" borderId="0" xfId="3" applyNumberFormat="1" applyFont="1" applyFill="1"/>
    <xf numFmtId="0" fontId="85" fillId="0" borderId="0" xfId="3" applyFont="1" applyFill="1"/>
    <xf numFmtId="172" fontId="33" fillId="0" borderId="0" xfId="3" applyNumberFormat="1" applyFont="1" applyFill="1" applyBorder="1"/>
    <xf numFmtId="0" fontId="78" fillId="0" borderId="2" xfId="3" applyFont="1" applyFill="1" applyBorder="1"/>
    <xf numFmtId="0" fontId="78" fillId="0" borderId="0" xfId="3" applyFont="1" applyFill="1" applyBorder="1"/>
    <xf numFmtId="176" fontId="78" fillId="0" borderId="0" xfId="1" applyNumberFormat="1" applyFont="1" applyFill="1" applyBorder="1" applyAlignment="1"/>
    <xf numFmtId="0" fontId="86" fillId="0" borderId="0" xfId="3" applyFont="1" applyFill="1" applyBorder="1"/>
    <xf numFmtId="0" fontId="87" fillId="0" borderId="0" xfId="3" applyFont="1" applyFill="1" applyBorder="1" applyAlignment="1"/>
    <xf numFmtId="172" fontId="87" fillId="0" borderId="0" xfId="3" applyNumberFormat="1" applyFont="1" applyFill="1" applyBorder="1" applyAlignment="1"/>
    <xf numFmtId="0" fontId="10" fillId="0" borderId="0" xfId="3" applyFont="1" applyFill="1" applyBorder="1"/>
    <xf numFmtId="0" fontId="87" fillId="0" borderId="0" xfId="3" applyFont="1" applyFill="1" applyBorder="1"/>
    <xf numFmtId="173" fontId="64" fillId="0" borderId="0" xfId="1" quotePrefix="1" applyNumberFormat="1" applyFont="1" applyFill="1" applyBorder="1" applyAlignment="1">
      <alignment horizontal="center"/>
    </xf>
    <xf numFmtId="173" fontId="64" fillId="0" borderId="0" xfId="1" applyNumberFormat="1" applyFont="1" applyFill="1" applyAlignment="1">
      <alignment horizontal="center"/>
    </xf>
    <xf numFmtId="173" fontId="64" fillId="0" borderId="0" xfId="1" quotePrefix="1" applyNumberFormat="1" applyFont="1" applyFill="1" applyAlignment="1">
      <alignment horizontal="center"/>
    </xf>
    <xf numFmtId="173" fontId="64" fillId="0" borderId="0" xfId="1" applyNumberFormat="1" applyFont="1" applyBorder="1" applyAlignment="1">
      <alignment horizontal="center"/>
    </xf>
    <xf numFmtId="173" fontId="65" fillId="0" borderId="1" xfId="1" applyNumberFormat="1" applyFont="1" applyBorder="1" applyAlignment="1">
      <alignment horizontal="left"/>
    </xf>
    <xf numFmtId="173" fontId="64" fillId="0" borderId="1" xfId="1" applyNumberFormat="1" applyFont="1" applyFill="1" applyBorder="1" applyAlignment="1">
      <alignment horizontal="left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/>
    <xf numFmtId="173" fontId="64" fillId="0" borderId="2" xfId="1" quotePrefix="1" applyNumberFormat="1" applyFont="1" applyFill="1" applyBorder="1" applyAlignment="1">
      <alignment horizontal="center"/>
    </xf>
    <xf numFmtId="173" fontId="65" fillId="0" borderId="2" xfId="1" applyNumberFormat="1" applyFont="1" applyBorder="1" applyAlignment="1">
      <alignment horizontal="left"/>
    </xf>
    <xf numFmtId="173" fontId="65" fillId="0" borderId="2" xfId="1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74" fillId="0" borderId="0" xfId="3" applyFont="1" applyFill="1"/>
    <xf numFmtId="0" fontId="81" fillId="0" borderId="0" xfId="0" applyFont="1" applyBorder="1" applyAlignment="1">
      <alignment horizontal="center"/>
    </xf>
    <xf numFmtId="0" fontId="81" fillId="0" borderId="0" xfId="0" applyFont="1" applyBorder="1"/>
    <xf numFmtId="0" fontId="81" fillId="0" borderId="1" xfId="0" applyFont="1" applyBorder="1" applyAlignment="1">
      <alignment horizontal="left"/>
    </xf>
    <xf numFmtId="0" fontId="81" fillId="0" borderId="1" xfId="0" applyFont="1" applyBorder="1" applyAlignment="1">
      <alignment horizontal="center"/>
    </xf>
    <xf numFmtId="0" fontId="81" fillId="0" borderId="1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1" fillId="0" borderId="0" xfId="0" applyFont="1" applyBorder="1" applyAlignment="1">
      <alignment horizontal="left"/>
    </xf>
    <xf numFmtId="0" fontId="88" fillId="0" borderId="0" xfId="0" applyFont="1" applyBorder="1" applyAlignment="1">
      <alignment horizontal="center"/>
    </xf>
    <xf numFmtId="0" fontId="81" fillId="0" borderId="0" xfId="0" applyFont="1" applyBorder="1" applyAlignment="1"/>
    <xf numFmtId="0" fontId="83" fillId="0" borderId="0" xfId="0" applyFont="1" applyFill="1" applyBorder="1" applyAlignment="1">
      <alignment horizontal="centerContinuous"/>
    </xf>
    <xf numFmtId="0" fontId="81" fillId="0" borderId="0" xfId="0" applyFont="1" applyFill="1" applyBorder="1" applyAlignment="1">
      <alignment horizontal="centerContinuous"/>
    </xf>
    <xf numFmtId="0" fontId="81" fillId="0" borderId="0" xfId="0" applyFont="1" applyFill="1" applyBorder="1"/>
    <xf numFmtId="0" fontId="81" fillId="0" borderId="0" xfId="0" applyFont="1"/>
    <xf numFmtId="0" fontId="81" fillId="0" borderId="0" xfId="0" quotePrefix="1" applyFont="1" applyBorder="1" applyAlignment="1">
      <alignment horizontal="center"/>
    </xf>
    <xf numFmtId="176" fontId="81" fillId="0" borderId="0" xfId="1" applyNumberFormat="1" applyFont="1" applyFill="1"/>
    <xf numFmtId="176" fontId="81" fillId="0" borderId="0" xfId="1" applyNumberFormat="1" applyFont="1" applyFill="1" applyBorder="1"/>
    <xf numFmtId="0" fontId="81" fillId="0" borderId="0" xfId="0" applyFont="1" applyFill="1"/>
    <xf numFmtId="0" fontId="81" fillId="0" borderId="4" xfId="0" applyFont="1" applyFill="1" applyBorder="1"/>
    <xf numFmtId="0" fontId="81" fillId="0" borderId="4" xfId="0" applyFont="1" applyBorder="1"/>
    <xf numFmtId="176" fontId="81" fillId="0" borderId="4" xfId="1" applyNumberFormat="1" applyFont="1" applyFill="1" applyBorder="1"/>
    <xf numFmtId="0" fontId="81" fillId="0" borderId="2" xfId="0" applyFont="1" applyFill="1" applyBorder="1"/>
    <xf numFmtId="0" fontId="81" fillId="0" borderId="2" xfId="0" applyFont="1" applyBorder="1"/>
    <xf numFmtId="176" fontId="81" fillId="0" borderId="2" xfId="1" applyNumberFormat="1" applyFont="1" applyFill="1" applyBorder="1"/>
    <xf numFmtId="0" fontId="81" fillId="0" borderId="0" xfId="0" applyFont="1" applyAlignment="1">
      <alignment horizontal="left"/>
    </xf>
    <xf numFmtId="0" fontId="88" fillId="0" borderId="1" xfId="0" applyFont="1" applyFill="1" applyBorder="1"/>
    <xf numFmtId="0" fontId="88" fillId="0" borderId="3" xfId="0" applyFont="1" applyBorder="1"/>
    <xf numFmtId="0" fontId="88" fillId="0" borderId="0" xfId="0" applyFont="1" applyBorder="1"/>
    <xf numFmtId="176" fontId="88" fillId="0" borderId="3" xfId="1" applyNumberFormat="1" applyFont="1" applyFill="1" applyBorder="1"/>
    <xf numFmtId="176" fontId="88" fillId="0" borderId="0" xfId="1" applyNumberFormat="1" applyFont="1" applyFill="1" applyBorder="1"/>
    <xf numFmtId="176" fontId="83" fillId="0" borderId="0" xfId="1" applyNumberFormat="1" applyFont="1" applyFill="1"/>
    <xf numFmtId="0" fontId="81" fillId="0" borderId="0" xfId="0" applyFont="1" applyAlignment="1">
      <alignment horizontal="center"/>
    </xf>
    <xf numFmtId="0" fontId="81" fillId="0" borderId="0" xfId="0" quotePrefix="1" applyFont="1" applyAlignment="1">
      <alignment horizontal="center"/>
    </xf>
    <xf numFmtId="176" fontId="81" fillId="0" borderId="0" xfId="1" applyNumberFormat="1" applyFont="1" applyFill="1" applyAlignment="1">
      <alignment horizontal="left"/>
    </xf>
    <xf numFmtId="176" fontId="81" fillId="0" borderId="0" xfId="1" applyNumberFormat="1" applyFont="1" applyFill="1" applyBorder="1" applyAlignment="1">
      <alignment horizontal="left"/>
    </xf>
    <xf numFmtId="0" fontId="89" fillId="0" borderId="0" xfId="0" applyFont="1" applyFill="1" applyBorder="1"/>
    <xf numFmtId="176" fontId="81" fillId="0" borderId="0" xfId="1" applyNumberFormat="1" applyFont="1"/>
    <xf numFmtId="176" fontId="81" fillId="0" borderId="2" xfId="1" applyNumberFormat="1" applyFont="1" applyBorder="1"/>
    <xf numFmtId="176" fontId="81" fillId="0" borderId="4" xfId="1" applyNumberFormat="1" applyFont="1" applyBorder="1"/>
    <xf numFmtId="179" fontId="73" fillId="0" borderId="0" xfId="3" applyNumberFormat="1" applyFont="1" applyFill="1" applyBorder="1"/>
    <xf numFmtId="176" fontId="64" fillId="0" borderId="0" xfId="1" applyNumberFormat="1" applyFont="1" applyFill="1" applyBorder="1" applyAlignment="1">
      <alignment horizontal="right"/>
    </xf>
    <xf numFmtId="0" fontId="69" fillId="0" borderId="0" xfId="0" applyFont="1" applyBorder="1" applyAlignment="1">
      <alignment horizontal="center"/>
    </xf>
    <xf numFmtId="0" fontId="69" fillId="0" borderId="0" xfId="0" applyFont="1" applyBorder="1"/>
    <xf numFmtId="0" fontId="69" fillId="0" borderId="0" xfId="0" applyFont="1" applyFill="1" applyBorder="1"/>
    <xf numFmtId="0" fontId="3" fillId="0" borderId="0" xfId="0" applyFont="1" applyBorder="1" applyAlignment="1"/>
    <xf numFmtId="0" fontId="11" fillId="0" borderId="0" xfId="0" applyFont="1" applyBorder="1" applyAlignment="1"/>
    <xf numFmtId="168" fontId="64" fillId="0" borderId="0" xfId="1" applyNumberFormat="1" applyFont="1" applyFill="1" applyAlignment="1"/>
    <xf numFmtId="168" fontId="72" fillId="0" borderId="0" xfId="1" applyNumberFormat="1" applyFont="1" applyFill="1" applyBorder="1" applyAlignment="1"/>
    <xf numFmtId="0" fontId="65" fillId="0" borderId="1" xfId="3" applyFont="1" applyFill="1" applyBorder="1"/>
    <xf numFmtId="176" fontId="72" fillId="0" borderId="2" xfId="1" applyNumberFormat="1" applyFont="1" applyFill="1" applyBorder="1" applyAlignment="1"/>
    <xf numFmtId="176" fontId="64" fillId="0" borderId="0" xfId="1" quotePrefix="1" applyNumberFormat="1" applyFont="1" applyFill="1"/>
    <xf numFmtId="176" fontId="64" fillId="22" borderId="0" xfId="1" applyNumberFormat="1" applyFont="1" applyFill="1"/>
    <xf numFmtId="176" fontId="64" fillId="22" borderId="2" xfId="1" applyNumberFormat="1" applyFont="1" applyFill="1" applyBorder="1"/>
    <xf numFmtId="9" fontId="64" fillId="22" borderId="0" xfId="1" applyNumberFormat="1" applyFont="1" applyFill="1" applyAlignment="1"/>
    <xf numFmtId="9" fontId="67" fillId="22" borderId="0" xfId="3" applyNumberFormat="1" applyFont="1" applyFill="1" applyBorder="1" applyAlignment="1"/>
    <xf numFmtId="9" fontId="64" fillId="22" borderId="0" xfId="3" applyNumberFormat="1" applyFont="1" applyFill="1" applyBorder="1" applyAlignment="1"/>
    <xf numFmtId="0" fontId="72" fillId="22" borderId="0" xfId="3" applyFont="1" applyFill="1" applyBorder="1"/>
    <xf numFmtId="9" fontId="72" fillId="22" borderId="0" xfId="1" applyNumberFormat="1" applyFont="1" applyFill="1" applyAlignment="1"/>
    <xf numFmtId="9" fontId="64" fillId="22" borderId="0" xfId="1" applyNumberFormat="1" applyFont="1" applyFill="1" applyBorder="1" applyAlignment="1"/>
    <xf numFmtId="9" fontId="72" fillId="22" borderId="0" xfId="1" applyNumberFormat="1" applyFont="1" applyFill="1" applyBorder="1" applyAlignment="1"/>
    <xf numFmtId="9" fontId="64" fillId="22" borderId="2" xfId="1" applyNumberFormat="1" applyFont="1" applyFill="1" applyBorder="1" applyAlignment="1"/>
    <xf numFmtId="9" fontId="64" fillId="22" borderId="0" xfId="1" applyNumberFormat="1" applyFont="1" applyFill="1"/>
    <xf numFmtId="176" fontId="64" fillId="22" borderId="0" xfId="1" applyNumberFormat="1" applyFont="1" applyFill="1" applyBorder="1"/>
    <xf numFmtId="0" fontId="64" fillId="22" borderId="0" xfId="3" applyFont="1" applyFill="1" applyBorder="1"/>
    <xf numFmtId="176" fontId="65" fillId="22" borderId="4" xfId="1" applyNumberFormat="1" applyFont="1" applyFill="1" applyBorder="1"/>
    <xf numFmtId="0" fontId="65" fillId="22" borderId="0" xfId="3" applyFont="1" applyFill="1" applyBorder="1"/>
    <xf numFmtId="176" fontId="65" fillId="22" borderId="0" xfId="1" applyNumberFormat="1" applyFont="1" applyFill="1"/>
    <xf numFmtId="176" fontId="64" fillId="22" borderId="0" xfId="1" applyNumberFormat="1" applyFont="1" applyFill="1" applyAlignment="1"/>
    <xf numFmtId="176" fontId="65" fillId="0" borderId="3" xfId="303" applyNumberFormat="1" applyFont="1" applyFill="1" applyBorder="1"/>
    <xf numFmtId="176" fontId="64" fillId="0" borderId="4" xfId="303" applyNumberFormat="1" applyFont="1" applyFill="1" applyBorder="1"/>
    <xf numFmtId="176" fontId="64" fillId="22" borderId="0" xfId="303" applyNumberFormat="1" applyFont="1" applyFill="1"/>
    <xf numFmtId="176" fontId="64" fillId="0" borderId="0" xfId="303" applyNumberFormat="1" applyFont="1" applyFill="1"/>
    <xf numFmtId="176" fontId="71" fillId="0" borderId="0" xfId="303" applyNumberFormat="1" applyFont="1" applyFill="1" applyBorder="1"/>
    <xf numFmtId="176" fontId="64" fillId="0" borderId="2" xfId="303" applyNumberFormat="1" applyFont="1" applyFill="1" applyBorder="1"/>
    <xf numFmtId="176" fontId="64" fillId="0" borderId="0" xfId="303" applyNumberFormat="1" applyFont="1" applyFill="1" applyBorder="1"/>
    <xf numFmtId="168" fontId="64" fillId="22" borderId="0" xfId="1" applyNumberFormat="1" applyFont="1" applyFill="1" applyAlignment="1"/>
    <xf numFmtId="179" fontId="73" fillId="22" borderId="0" xfId="3" applyNumberFormat="1" applyFont="1" applyFill="1" applyBorder="1"/>
    <xf numFmtId="176" fontId="64" fillId="22" borderId="0" xfId="121" applyNumberFormat="1" applyFont="1" applyFill="1"/>
    <xf numFmtId="176" fontId="72" fillId="22" borderId="0" xfId="1" applyNumberFormat="1" applyFont="1" applyFill="1" applyBorder="1" applyAlignment="1"/>
    <xf numFmtId="168" fontId="64" fillId="22" borderId="0" xfId="1" applyNumberFormat="1" applyFont="1" applyFill="1"/>
    <xf numFmtId="167" fontId="64" fillId="22" borderId="0" xfId="2" applyNumberFormat="1" applyFont="1" applyFill="1" applyBorder="1"/>
    <xf numFmtId="168" fontId="64" fillId="22" borderId="0" xfId="1" applyFont="1" applyFill="1"/>
    <xf numFmtId="173" fontId="65" fillId="22" borderId="0" xfId="1" applyNumberFormat="1" applyFont="1" applyFill="1" applyBorder="1" applyAlignment="1">
      <alignment horizontal="left"/>
    </xf>
    <xf numFmtId="168" fontId="64" fillId="22" borderId="2" xfId="1" applyFont="1" applyFill="1" applyBorder="1"/>
    <xf numFmtId="176" fontId="64" fillId="22" borderId="2" xfId="1" applyNumberFormat="1" applyFont="1" applyFill="1" applyBorder="1" applyAlignment="1"/>
    <xf numFmtId="172" fontId="65" fillId="22" borderId="0" xfId="3" applyNumberFormat="1" applyFont="1" applyFill="1"/>
    <xf numFmtId="0" fontId="65" fillId="22" borderId="0" xfId="3" applyFont="1" applyFill="1"/>
    <xf numFmtId="173" fontId="64" fillId="22" borderId="0" xfId="3" applyNumberFormat="1" applyFont="1" applyFill="1" applyBorder="1"/>
    <xf numFmtId="166" fontId="73" fillId="22" borderId="0" xfId="3" applyNumberFormat="1" applyFont="1" applyFill="1" applyBorder="1"/>
    <xf numFmtId="0" fontId="83" fillId="22" borderId="0" xfId="3" applyFont="1" applyFill="1" applyBorder="1"/>
    <xf numFmtId="0" fontId="81" fillId="22" borderId="0" xfId="3" applyFont="1" applyFill="1" applyBorder="1"/>
    <xf numFmtId="0" fontId="69" fillId="22" borderId="1" xfId="0" applyFont="1" applyFill="1" applyBorder="1"/>
    <xf numFmtId="0" fontId="69" fillId="22" borderId="0" xfId="0" applyFont="1" applyFill="1" applyBorder="1"/>
    <xf numFmtId="0" fontId="64" fillId="22" borderId="1" xfId="3" applyFont="1" applyFill="1" applyBorder="1"/>
    <xf numFmtId="41" fontId="64" fillId="22" borderId="0" xfId="3" applyNumberFormat="1" applyFont="1" applyFill="1" applyBorder="1" applyAlignment="1">
      <alignment horizontal="center"/>
    </xf>
    <xf numFmtId="0" fontId="64" fillId="22" borderId="0" xfId="3" applyNumberFormat="1" applyFont="1" applyFill="1" applyBorder="1" applyAlignment="1">
      <alignment horizontal="center"/>
    </xf>
    <xf numFmtId="0" fontId="67" fillId="22" borderId="0" xfId="3" applyFont="1" applyFill="1" applyBorder="1" applyAlignment="1"/>
    <xf numFmtId="176" fontId="64" fillId="22" borderId="0" xfId="1" applyNumberFormat="1" applyFont="1" applyFill="1" applyBorder="1" applyAlignment="1"/>
    <xf numFmtId="168" fontId="64" fillId="22" borderId="0" xfId="1" applyNumberFormat="1" applyFont="1" applyFill="1" applyBorder="1" applyAlignment="1"/>
    <xf numFmtId="0" fontId="69" fillId="22" borderId="0" xfId="3" applyFont="1" applyFill="1" applyAlignment="1">
      <alignment horizontal="left"/>
    </xf>
    <xf numFmtId="176" fontId="65" fillId="22" borderId="0" xfId="1" applyNumberFormat="1" applyFont="1" applyFill="1" applyBorder="1" applyAlignment="1"/>
    <xf numFmtId="175" fontId="78" fillId="22" borderId="0" xfId="3" applyNumberFormat="1" applyFont="1" applyFill="1" applyBorder="1"/>
    <xf numFmtId="0" fontId="64" fillId="22" borderId="0" xfId="0" applyFont="1" applyFill="1" applyBorder="1" applyAlignment="1">
      <alignment horizontal="center"/>
    </xf>
    <xf numFmtId="176" fontId="65" fillId="22" borderId="0" xfId="1" applyNumberFormat="1" applyFont="1" applyFill="1" applyBorder="1"/>
    <xf numFmtId="172" fontId="72" fillId="22" borderId="0" xfId="3" applyNumberFormat="1" applyFont="1" applyFill="1" applyBorder="1"/>
    <xf numFmtId="166" fontId="64" fillId="22" borderId="1" xfId="3" applyNumberFormat="1" applyFont="1" applyFill="1" applyBorder="1"/>
    <xf numFmtId="166" fontId="72" fillId="22" borderId="0" xfId="3" applyNumberFormat="1" applyFont="1" applyFill="1"/>
    <xf numFmtId="41" fontId="64" fillId="22" borderId="0" xfId="3" applyNumberFormat="1" applyFont="1" applyFill="1" applyBorder="1" applyAlignment="1"/>
    <xf numFmtId="0" fontId="64" fillId="22" borderId="0" xfId="3" applyFont="1" applyFill="1" applyBorder="1" applyAlignment="1"/>
    <xf numFmtId="0" fontId="64" fillId="22" borderId="0" xfId="3" applyNumberFormat="1" applyFont="1" applyFill="1" applyAlignment="1">
      <alignment horizontal="center"/>
    </xf>
    <xf numFmtId="0" fontId="75" fillId="22" borderId="0" xfId="3" applyFont="1" applyFill="1" applyBorder="1" applyAlignment="1"/>
    <xf numFmtId="166" fontId="65" fillId="22" borderId="0" xfId="3" applyNumberFormat="1" applyFont="1" applyFill="1" applyBorder="1"/>
    <xf numFmtId="172" fontId="71" fillId="22" borderId="0" xfId="3" applyNumberFormat="1" applyFont="1" applyFill="1" applyBorder="1"/>
    <xf numFmtId="166" fontId="72" fillId="22" borderId="0" xfId="3" applyNumberFormat="1" applyFont="1" applyFill="1" applyBorder="1"/>
    <xf numFmtId="0" fontId="73" fillId="22" borderId="0" xfId="3" applyFont="1" applyFill="1"/>
    <xf numFmtId="172" fontId="65" fillId="22" borderId="1" xfId="3" applyNumberFormat="1" applyFont="1" applyFill="1" applyBorder="1"/>
    <xf numFmtId="168" fontId="64" fillId="22" borderId="0" xfId="1" applyFont="1" applyFill="1" applyBorder="1"/>
    <xf numFmtId="166" fontId="64" fillId="22" borderId="0" xfId="0" applyNumberFormat="1" applyFont="1" applyFill="1" applyBorder="1"/>
    <xf numFmtId="173" fontId="73" fillId="22" borderId="0" xfId="3" applyNumberFormat="1" applyFont="1" applyFill="1"/>
    <xf numFmtId="0" fontId="3" fillId="22" borderId="0" xfId="3" applyFont="1" applyFill="1"/>
    <xf numFmtId="0" fontId="72" fillId="0" borderId="0" xfId="3" applyFont="1" applyFill="1" applyBorder="1" applyAlignment="1"/>
    <xf numFmtId="168" fontId="64" fillId="0" borderId="0" xfId="1" applyNumberFormat="1" applyFont="1" applyFill="1"/>
    <xf numFmtId="173" fontId="64" fillId="0" borderId="2" xfId="1" applyNumberFormat="1" applyFont="1" applyFill="1" applyBorder="1" applyAlignment="1">
      <alignment horizontal="center"/>
    </xf>
    <xf numFmtId="176" fontId="64" fillId="22" borderId="1" xfId="1" applyNumberFormat="1" applyFont="1" applyFill="1" applyBorder="1"/>
    <xf numFmtId="0" fontId="69" fillId="0" borderId="0" xfId="0" applyFont="1" applyAlignment="1">
      <alignment horizontal="center"/>
    </xf>
    <xf numFmtId="0" fontId="64" fillId="0" borderId="5" xfId="3" applyFont="1" applyBorder="1" applyAlignment="1">
      <alignment horizontal="center"/>
    </xf>
    <xf numFmtId="16" fontId="64" fillId="0" borderId="2" xfId="0" quotePrefix="1" applyNumberFormat="1" applyFont="1" applyBorder="1" applyAlignment="1">
      <alignment horizontal="center"/>
    </xf>
    <xf numFmtId="0" fontId="81" fillId="0" borderId="6" xfId="0" applyFont="1" applyBorder="1" applyAlignment="1">
      <alignment horizontal="center"/>
    </xf>
    <xf numFmtId="0" fontId="64" fillId="0" borderId="2" xfId="3" applyFont="1" applyFill="1" applyBorder="1" applyAlignment="1">
      <alignment horizontal="center"/>
    </xf>
    <xf numFmtId="0" fontId="64" fillId="0" borderId="15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41" fontId="64" fillId="0" borderId="2" xfId="3" applyNumberFormat="1" applyFont="1" applyFill="1" applyBorder="1" applyAlignment="1">
      <alignment horizontal="center"/>
    </xf>
    <xf numFmtId="41" fontId="64" fillId="0" borderId="0" xfId="3" applyNumberFormat="1" applyFont="1" applyBorder="1" applyAlignment="1">
      <alignment horizontal="center"/>
    </xf>
    <xf numFmtId="41" fontId="64" fillId="0" borderId="6" xfId="3" applyNumberFormat="1" applyFont="1" applyFill="1" applyBorder="1" applyAlignment="1">
      <alignment horizontal="center"/>
    </xf>
    <xf numFmtId="41" fontId="64" fillId="0" borderId="0" xfId="3" applyNumberFormat="1" applyFont="1" applyFill="1" applyBorder="1" applyAlignment="1">
      <alignment horizontal="center"/>
    </xf>
  </cellXfs>
  <cellStyles count="393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65"/>
  <sheetViews>
    <sheetView showGridLines="0" zoomScaleNormal="100" workbookViewId="0">
      <selection sqref="A1:M1"/>
    </sheetView>
  </sheetViews>
  <sheetFormatPr defaultColWidth="9.140625" defaultRowHeight="12.75"/>
  <cols>
    <col min="1" max="1" width="2.5703125" style="1" customWidth="1"/>
    <col min="2" max="2" width="50.140625" style="4" customWidth="1"/>
    <col min="3" max="3" width="1.7109375" style="4" customWidth="1"/>
    <col min="4" max="4" width="5.7109375" style="4" customWidth="1"/>
    <col min="5" max="5" width="1.7109375" style="4" customWidth="1"/>
    <col min="6" max="6" width="13.42578125" style="1" bestFit="1" customWidth="1"/>
    <col min="7" max="7" width="1.140625" style="1" customWidth="1"/>
    <col min="8" max="8" width="13.42578125" style="1" bestFit="1" customWidth="1"/>
    <col min="9" max="9" width="1.7109375" style="4" customWidth="1"/>
    <col min="10" max="10" width="13.42578125" style="1" bestFit="1" customWidth="1"/>
    <col min="11" max="11" width="1.140625" style="1" customWidth="1"/>
    <col min="12" max="12" width="13.42578125" style="1" bestFit="1" customWidth="1"/>
    <col min="13" max="14" width="1.140625" style="1" customWidth="1"/>
    <col min="15" max="15" width="13.42578125" style="1" bestFit="1" customWidth="1"/>
    <col min="16" max="16" width="1.140625" style="1" customWidth="1"/>
    <col min="17" max="17" width="13.42578125" style="1" bestFit="1" customWidth="1"/>
    <col min="18" max="18" width="1.140625" style="1" customWidth="1"/>
    <col min="19" max="19" width="13.42578125" style="1" customWidth="1"/>
    <col min="20" max="20" width="13.5703125" style="1" customWidth="1"/>
    <col min="21" max="22" width="9.140625" style="1" customWidth="1"/>
    <col min="23" max="16384" width="9.140625" style="1"/>
  </cols>
  <sheetData>
    <row r="1" spans="1:28" ht="18.75">
      <c r="A1" s="521" t="s">
        <v>177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120"/>
      <c r="O1" s="120"/>
      <c r="P1" s="120"/>
      <c r="Q1" s="120"/>
      <c r="R1" s="120"/>
      <c r="S1" s="9"/>
      <c r="T1" s="8"/>
      <c r="U1" s="8"/>
      <c r="V1" s="140"/>
      <c r="W1" s="8"/>
      <c r="X1" s="8"/>
      <c r="Y1" s="8"/>
    </row>
    <row r="2" spans="1:28" ht="11.25" customHeight="1" thickBot="1">
      <c r="A2" s="207"/>
      <c r="B2" s="207"/>
      <c r="C2" s="207"/>
      <c r="D2" s="207"/>
      <c r="E2" s="207"/>
      <c r="F2" s="222"/>
      <c r="G2" s="222"/>
      <c r="H2" s="223"/>
      <c r="I2" s="207"/>
      <c r="J2" s="222"/>
      <c r="K2" s="222"/>
      <c r="L2" s="223"/>
      <c r="M2" s="223"/>
      <c r="N2" s="94"/>
      <c r="O2" s="94"/>
      <c r="P2" s="122"/>
      <c r="Q2" s="144"/>
      <c r="R2" s="94"/>
      <c r="S2" s="20"/>
      <c r="T2" s="8"/>
      <c r="U2" s="8"/>
      <c r="V2" s="140"/>
      <c r="W2" s="8"/>
      <c r="X2" s="8"/>
      <c r="Y2" s="8"/>
    </row>
    <row r="3" spans="1:28" s="44" customFormat="1" ht="11.45" customHeight="1">
      <c r="A3" s="164"/>
      <c r="B3" s="164"/>
      <c r="C3" s="164"/>
      <c r="D3" s="164"/>
      <c r="E3" s="164"/>
      <c r="F3" s="522" t="s">
        <v>6</v>
      </c>
      <c r="G3" s="522"/>
      <c r="H3" s="522"/>
      <c r="I3" s="164"/>
      <c r="J3" s="522" t="s">
        <v>21</v>
      </c>
      <c r="K3" s="522"/>
      <c r="L3" s="522"/>
      <c r="M3" s="176"/>
      <c r="N3" s="48"/>
      <c r="O3" s="48"/>
      <c r="P3" s="47"/>
      <c r="Q3" s="47"/>
      <c r="R3" s="48"/>
      <c r="S3" s="48"/>
      <c r="T3" s="106"/>
    </row>
    <row r="4" spans="1:28" s="46" customFormat="1" ht="11.45" customHeight="1">
      <c r="A4" s="164"/>
      <c r="B4" s="164"/>
      <c r="C4" s="164"/>
      <c r="D4" s="177"/>
      <c r="E4" s="177"/>
      <c r="F4" s="523" t="s">
        <v>1</v>
      </c>
      <c r="G4" s="523"/>
      <c r="H4" s="523"/>
      <c r="I4" s="177"/>
      <c r="J4" s="523" t="s">
        <v>1</v>
      </c>
      <c r="K4" s="523"/>
      <c r="L4" s="523"/>
      <c r="M4" s="178"/>
      <c r="N4" s="149"/>
      <c r="O4" s="149"/>
      <c r="P4" s="47"/>
      <c r="Q4" s="47"/>
      <c r="R4" s="125"/>
      <c r="S4" s="49"/>
      <c r="T4" s="49"/>
    </row>
    <row r="5" spans="1:28" ht="11.45" customHeight="1" thickBot="1">
      <c r="A5" s="224" t="s">
        <v>111</v>
      </c>
      <c r="B5" s="209"/>
      <c r="C5" s="208"/>
      <c r="D5" s="209" t="s">
        <v>39</v>
      </c>
      <c r="E5" s="208"/>
      <c r="F5" s="210">
        <v>2015</v>
      </c>
      <c r="G5" s="208"/>
      <c r="H5" s="209">
        <v>2014</v>
      </c>
      <c r="I5" s="208"/>
      <c r="J5" s="210">
        <v>2015</v>
      </c>
      <c r="K5" s="208"/>
      <c r="L5" s="209">
        <v>2014</v>
      </c>
      <c r="M5" s="208"/>
      <c r="N5" s="107"/>
      <c r="O5" s="107"/>
      <c r="P5" s="107"/>
      <c r="Q5" s="107"/>
      <c r="R5" s="144"/>
      <c r="S5" s="7"/>
    </row>
    <row r="6" spans="1:28" ht="11.45" customHeight="1">
      <c r="A6" s="213"/>
      <c r="B6" s="208"/>
      <c r="C6" s="208"/>
      <c r="D6" s="208"/>
      <c r="E6" s="208"/>
      <c r="F6" s="211"/>
      <c r="G6" s="208"/>
      <c r="H6" s="225"/>
      <c r="I6" s="208"/>
      <c r="J6" s="211"/>
      <c r="K6" s="208"/>
      <c r="L6" s="225"/>
      <c r="M6" s="208"/>
      <c r="N6" s="107"/>
      <c r="O6" s="107"/>
      <c r="P6" s="107"/>
      <c r="Q6" s="107"/>
      <c r="R6" s="144"/>
      <c r="S6" s="7"/>
      <c r="W6" s="18"/>
      <c r="X6" s="18"/>
      <c r="Y6" s="18"/>
      <c r="Z6" s="18"/>
    </row>
    <row r="7" spans="1:28" ht="11.45" customHeight="1">
      <c r="A7" s="350" t="s">
        <v>17</v>
      </c>
      <c r="B7" s="350"/>
      <c r="C7" s="199"/>
      <c r="D7" s="384">
        <v>1</v>
      </c>
      <c r="E7" s="199"/>
      <c r="F7" s="470">
        <f>Notes!F9</f>
        <v>229.30199999999999</v>
      </c>
      <c r="G7" s="188"/>
      <c r="H7" s="218">
        <f>Notes!H9</f>
        <v>430.1</v>
      </c>
      <c r="I7" s="199"/>
      <c r="J7" s="218">
        <f>Notes!J9</f>
        <v>961.90199999999993</v>
      </c>
      <c r="K7" s="188"/>
      <c r="L7" s="218">
        <v>1453.8</v>
      </c>
      <c r="M7" s="173"/>
      <c r="N7" s="107"/>
      <c r="O7" s="107"/>
      <c r="P7" s="107"/>
      <c r="Q7" s="107"/>
      <c r="R7" s="107"/>
      <c r="S7" s="12"/>
      <c r="T7" s="7"/>
      <c r="W7" s="107"/>
      <c r="X7" s="145"/>
      <c r="Y7" s="18"/>
      <c r="Z7" s="18"/>
    </row>
    <row r="8" spans="1:28" ht="11.45" customHeight="1">
      <c r="A8" s="199"/>
      <c r="B8" s="199"/>
      <c r="C8" s="199"/>
      <c r="D8" s="384"/>
      <c r="E8" s="199"/>
      <c r="F8" s="471"/>
      <c r="G8" s="188"/>
      <c r="H8" s="173"/>
      <c r="I8" s="199"/>
      <c r="J8" s="173"/>
      <c r="K8" s="188"/>
      <c r="L8" s="173"/>
      <c r="M8" s="173"/>
      <c r="N8" s="107"/>
      <c r="O8" s="107"/>
      <c r="P8" s="107"/>
      <c r="Q8" s="107"/>
      <c r="R8" s="107"/>
      <c r="S8" s="12"/>
      <c r="T8" s="7"/>
      <c r="W8" s="107"/>
      <c r="X8" s="145"/>
      <c r="Y8" s="18"/>
      <c r="Z8" s="18"/>
    </row>
    <row r="9" spans="1:28" ht="11.45" customHeight="1">
      <c r="A9" s="187" t="s">
        <v>40</v>
      </c>
      <c r="B9" s="187"/>
      <c r="C9" s="199"/>
      <c r="D9" s="385">
        <v>2</v>
      </c>
      <c r="E9" s="199"/>
      <c r="F9" s="468">
        <f>Notes!F55</f>
        <v>95.316999999999993</v>
      </c>
      <c r="G9" s="188"/>
      <c r="H9" s="448">
        <f>Notes!H55</f>
        <v>195.7</v>
      </c>
      <c r="I9" s="199"/>
      <c r="J9" s="448">
        <f>Notes!J55</f>
        <v>413.11700000000002</v>
      </c>
      <c r="K9" s="188"/>
      <c r="L9" s="172">
        <v>653.6</v>
      </c>
      <c r="M9" s="190"/>
      <c r="N9" s="107"/>
      <c r="O9" s="107"/>
      <c r="P9" s="107"/>
      <c r="Q9" s="107"/>
      <c r="R9" s="107"/>
      <c r="S9" s="28"/>
      <c r="T9" s="7"/>
      <c r="W9" s="107"/>
      <c r="X9" s="145"/>
      <c r="Y9" s="18"/>
      <c r="Z9" s="18"/>
    </row>
    <row r="10" spans="1:28" ht="11.45" customHeight="1">
      <c r="A10" s="187" t="s">
        <v>41</v>
      </c>
      <c r="B10" s="187"/>
      <c r="C10" s="199"/>
      <c r="D10" s="386">
        <v>2</v>
      </c>
      <c r="E10" s="199"/>
      <c r="F10" s="468">
        <f>Notes!F56+Notes!F57</f>
        <v>5.04</v>
      </c>
      <c r="G10" s="190"/>
      <c r="H10" s="172">
        <f>Notes!H56+Notes!H57</f>
        <v>7</v>
      </c>
      <c r="I10" s="199"/>
      <c r="J10" s="172">
        <f>Notes!J56+Notes!J57</f>
        <v>20.340000000000003</v>
      </c>
      <c r="K10" s="190"/>
      <c r="L10" s="172">
        <v>37.6</v>
      </c>
      <c r="M10" s="190"/>
      <c r="N10" s="107"/>
      <c r="O10" s="107"/>
      <c r="P10" s="107"/>
      <c r="Q10" s="107"/>
      <c r="R10" s="107"/>
      <c r="S10" s="123"/>
      <c r="T10" s="7"/>
      <c r="U10" s="40"/>
      <c r="W10" s="107"/>
      <c r="X10" s="145"/>
      <c r="Y10" s="18"/>
      <c r="Z10" s="18"/>
      <c r="AA10" s="1" t="s">
        <v>36</v>
      </c>
    </row>
    <row r="11" spans="1:28" ht="11.45" customHeight="1">
      <c r="A11" s="199" t="s">
        <v>42</v>
      </c>
      <c r="B11" s="199"/>
      <c r="C11" s="199"/>
      <c r="D11" s="347">
        <v>2</v>
      </c>
      <c r="E11" s="199"/>
      <c r="F11" s="468">
        <f>Notes!F58</f>
        <v>12.468</v>
      </c>
      <c r="G11" s="188"/>
      <c r="H11" s="172">
        <f>Notes!H58</f>
        <v>15.7</v>
      </c>
      <c r="I11" s="199"/>
      <c r="J11" s="172">
        <f>Notes!J58</f>
        <v>44.067999999999998</v>
      </c>
      <c r="K11" s="188"/>
      <c r="L11" s="172">
        <v>59.9</v>
      </c>
      <c r="M11" s="188"/>
      <c r="N11" s="107"/>
      <c r="O11" s="107"/>
      <c r="P11" s="107"/>
      <c r="Q11" s="107"/>
      <c r="R11" s="107"/>
      <c r="S11" s="124"/>
      <c r="T11" s="7"/>
      <c r="W11" s="107"/>
      <c r="X11" s="145"/>
      <c r="Y11" s="18"/>
      <c r="Z11" s="18"/>
    </row>
    <row r="12" spans="1:28" ht="11.45" customHeight="1">
      <c r="A12" s="187" t="s">
        <v>5</v>
      </c>
      <c r="B12" s="187"/>
      <c r="C12" s="199"/>
      <c r="D12" s="386">
        <v>3</v>
      </c>
      <c r="E12" s="199"/>
      <c r="F12" s="172">
        <f>Notes!F69+Notes!F72+Notes!F73</f>
        <v>139.34399999999999</v>
      </c>
      <c r="G12" s="190"/>
      <c r="H12" s="172">
        <f>Notes!H69+Notes!H72+Notes!H73-0.1</f>
        <v>211.9</v>
      </c>
      <c r="I12" s="199"/>
      <c r="J12" s="172">
        <f>Notes!J69+Notes!J72+Notes!J73</f>
        <v>468.54399999999998</v>
      </c>
      <c r="K12" s="190"/>
      <c r="L12" s="172">
        <v>525.4</v>
      </c>
      <c r="M12" s="190"/>
      <c r="N12" s="107"/>
      <c r="O12" s="107"/>
      <c r="P12" s="107"/>
      <c r="Q12" s="107"/>
      <c r="R12" s="107"/>
      <c r="S12" s="123"/>
      <c r="T12" s="7"/>
      <c r="W12" s="107"/>
      <c r="X12" s="145"/>
      <c r="Y12" s="18"/>
      <c r="Z12" s="18"/>
    </row>
    <row r="13" spans="1:28" ht="11.45" customHeight="1">
      <c r="A13" s="187" t="s">
        <v>217</v>
      </c>
      <c r="B13" s="187"/>
      <c r="C13" s="199"/>
      <c r="D13" s="386">
        <v>3</v>
      </c>
      <c r="E13" s="199"/>
      <c r="F13" s="467">
        <f>+Notes!F74</f>
        <v>274.923</v>
      </c>
      <c r="G13" s="190"/>
      <c r="H13" s="172">
        <v>39.700000000000003</v>
      </c>
      <c r="I13" s="199"/>
      <c r="J13" s="172">
        <f>122.3+F13</f>
        <v>397.22300000000001</v>
      </c>
      <c r="K13" s="190"/>
      <c r="L13" s="172">
        <v>73.8</v>
      </c>
      <c r="M13" s="190"/>
      <c r="N13" s="107"/>
      <c r="O13" s="107"/>
      <c r="P13" s="107"/>
      <c r="Q13" s="107"/>
      <c r="R13" s="107"/>
      <c r="S13" s="123"/>
      <c r="T13" s="7"/>
      <c r="U13" s="37"/>
      <c r="W13" s="107"/>
      <c r="X13" s="145"/>
      <c r="Y13" s="18"/>
      <c r="Z13" s="18"/>
    </row>
    <row r="14" spans="1:28" ht="11.45" customHeight="1">
      <c r="A14" s="187" t="s">
        <v>218</v>
      </c>
      <c r="B14" s="187"/>
      <c r="C14" s="199"/>
      <c r="D14" s="386">
        <v>3</v>
      </c>
      <c r="E14" s="199"/>
      <c r="F14" s="467">
        <f>Notes!F75</f>
        <v>35.094000000000001</v>
      </c>
      <c r="G14" s="190"/>
      <c r="H14" s="172">
        <f>Notes!H75</f>
        <v>-0.2</v>
      </c>
      <c r="I14" s="199"/>
      <c r="J14" s="172">
        <f>Notes!J75</f>
        <v>48.994</v>
      </c>
      <c r="K14" s="190"/>
      <c r="L14" s="218">
        <v>-0.7</v>
      </c>
      <c r="M14" s="190"/>
      <c r="N14" s="107"/>
      <c r="O14" s="107"/>
      <c r="P14" s="107"/>
      <c r="Q14" s="107"/>
      <c r="R14" s="107"/>
      <c r="S14" s="107"/>
      <c r="T14" s="107"/>
      <c r="U14" s="37"/>
      <c r="W14" s="107"/>
      <c r="X14" s="145"/>
      <c r="Y14" s="18"/>
      <c r="Z14" s="18"/>
    </row>
    <row r="15" spans="1:28" ht="11.45" customHeight="1">
      <c r="A15" s="196"/>
      <c r="B15" s="196" t="s">
        <v>22</v>
      </c>
      <c r="C15" s="199"/>
      <c r="D15" s="347"/>
      <c r="E15" s="199"/>
      <c r="F15" s="466">
        <f>SUM(F9:F14)</f>
        <v>562.18600000000004</v>
      </c>
      <c r="G15" s="188"/>
      <c r="H15" s="198">
        <f>SUM(H9:H14)+0.1</f>
        <v>469.9</v>
      </c>
      <c r="I15" s="199"/>
      <c r="J15" s="198">
        <f>SUM(J9:J14)</f>
        <v>1392.2859999999998</v>
      </c>
      <c r="K15" s="188"/>
      <c r="L15" s="198">
        <f>SUM(L9:L14)+0.1</f>
        <v>1349.6999999999998</v>
      </c>
      <c r="M15" s="188"/>
      <c r="N15" s="107"/>
      <c r="O15" s="107"/>
      <c r="P15" s="107"/>
      <c r="Q15" s="107"/>
      <c r="R15" s="107"/>
      <c r="S15" s="124"/>
      <c r="T15" s="7"/>
      <c r="U15" s="17"/>
      <c r="V15" s="17"/>
      <c r="W15" s="107"/>
      <c r="X15" s="145"/>
      <c r="Y15" s="18"/>
      <c r="Z15" s="18"/>
      <c r="AA15" s="17"/>
      <c r="AB15" s="17"/>
    </row>
    <row r="16" spans="1:28" ht="11.45" customHeight="1">
      <c r="A16" s="215"/>
      <c r="B16" s="199" t="s">
        <v>113</v>
      </c>
      <c r="C16" s="199"/>
      <c r="D16" s="384" t="s">
        <v>0</v>
      </c>
      <c r="E16" s="199"/>
      <c r="F16" s="471">
        <f>F7-F15</f>
        <v>-332.88400000000001</v>
      </c>
      <c r="G16" s="188"/>
      <c r="H16" s="471">
        <f>H7-H15+0.1</f>
        <v>-39.699999999999953</v>
      </c>
      <c r="I16" s="199"/>
      <c r="J16" s="173">
        <f>J7-J15</f>
        <v>-430.3839999999999</v>
      </c>
      <c r="K16" s="188"/>
      <c r="L16" s="173">
        <f>L7-L15+0.1</f>
        <v>104.20000000000013</v>
      </c>
      <c r="M16" s="173"/>
      <c r="N16" s="107"/>
      <c r="O16" s="107" t="s">
        <v>0</v>
      </c>
      <c r="P16" s="107"/>
      <c r="Q16" s="107"/>
      <c r="R16" s="107"/>
      <c r="S16" s="124"/>
      <c r="T16" s="7"/>
      <c r="U16" s="17"/>
      <c r="V16" s="17"/>
      <c r="W16" s="107"/>
      <c r="X16" s="145"/>
      <c r="Y16" s="18"/>
      <c r="Z16" s="18"/>
      <c r="AA16" s="17"/>
      <c r="AB16" s="17"/>
    </row>
    <row r="17" spans="1:28" ht="11.45" customHeight="1">
      <c r="A17" s="199" t="s">
        <v>223</v>
      </c>
      <c r="B17" s="199"/>
      <c r="C17" s="199"/>
      <c r="D17" s="384"/>
      <c r="E17" s="199"/>
      <c r="F17" s="471">
        <v>-6.8550000000000004</v>
      </c>
      <c r="G17" s="188"/>
      <c r="H17" s="173">
        <v>-4.4000000000000004</v>
      </c>
      <c r="I17" s="199"/>
      <c r="J17" s="173">
        <f>-9.2+F17</f>
        <v>-16.055</v>
      </c>
      <c r="K17" s="188"/>
      <c r="L17" s="173">
        <v>-30.9</v>
      </c>
      <c r="M17" s="173"/>
      <c r="N17" s="107"/>
      <c r="O17" s="107"/>
      <c r="P17" s="107"/>
      <c r="Q17" s="107"/>
      <c r="R17" s="107"/>
      <c r="S17" s="124"/>
      <c r="T17" s="7"/>
      <c r="U17" s="17"/>
      <c r="V17" s="17"/>
      <c r="W17" s="107"/>
      <c r="X17" s="145"/>
      <c r="Y17" s="18"/>
      <c r="Z17" s="18"/>
      <c r="AA17" s="17"/>
      <c r="AB17" s="17"/>
    </row>
    <row r="18" spans="1:28" ht="11.45" customHeight="1">
      <c r="A18" s="199" t="s">
        <v>13</v>
      </c>
      <c r="B18" s="199"/>
      <c r="C18" s="199"/>
      <c r="D18" s="384">
        <v>4</v>
      </c>
      <c r="E18" s="199"/>
      <c r="F18" s="471">
        <f>Notes!F89</f>
        <v>-7.2640000000000002</v>
      </c>
      <c r="G18" s="188"/>
      <c r="H18" s="173">
        <f>Notes!H89</f>
        <v>-7.5</v>
      </c>
      <c r="I18" s="199"/>
      <c r="J18" s="173">
        <f>Notes!J89</f>
        <v>-29.464000000000002</v>
      </c>
      <c r="K18" s="188"/>
      <c r="L18" s="173">
        <v>-30.1</v>
      </c>
      <c r="M18" s="173"/>
      <c r="N18" s="110"/>
      <c r="O18" s="110"/>
      <c r="P18" s="110"/>
      <c r="Q18" s="110"/>
      <c r="R18" s="107"/>
      <c r="S18" s="124"/>
      <c r="T18" s="7"/>
      <c r="U18" s="17"/>
      <c r="V18" s="17"/>
      <c r="W18" s="107"/>
      <c r="X18" s="145"/>
      <c r="Y18" s="18"/>
      <c r="Z18" s="18"/>
      <c r="AA18" s="17"/>
      <c r="AB18" s="17"/>
    </row>
    <row r="19" spans="1:28" ht="11.45" customHeight="1">
      <c r="A19" s="350" t="s">
        <v>119</v>
      </c>
      <c r="B19" s="350"/>
      <c r="C19" s="199"/>
      <c r="D19" s="384">
        <v>5</v>
      </c>
      <c r="E19" s="199"/>
      <c r="F19" s="470">
        <f>Notes!F103</f>
        <v>-10.126999999999999</v>
      </c>
      <c r="G19" s="188"/>
      <c r="H19" s="218">
        <f>Notes!H103</f>
        <v>-6.3999999999999995</v>
      </c>
      <c r="I19" s="199"/>
      <c r="J19" s="218">
        <f>Notes!J103</f>
        <v>-29.626999999999995</v>
      </c>
      <c r="K19" s="188"/>
      <c r="L19" s="218">
        <v>-26.5</v>
      </c>
      <c r="M19" s="173"/>
      <c r="N19" s="113"/>
      <c r="O19" s="113"/>
      <c r="P19" s="113"/>
      <c r="Q19" s="113"/>
      <c r="R19" s="107"/>
      <c r="S19" s="124"/>
      <c r="T19" s="7"/>
      <c r="U19" s="17"/>
      <c r="V19" s="17"/>
      <c r="W19" s="107"/>
      <c r="X19" s="145"/>
      <c r="Y19" s="18"/>
      <c r="Z19" s="18"/>
      <c r="AA19" s="17"/>
      <c r="AB19" s="17"/>
    </row>
    <row r="20" spans="1:28" ht="11.45" customHeight="1">
      <c r="A20" s="187" t="s">
        <v>0</v>
      </c>
      <c r="B20" s="187" t="s">
        <v>97</v>
      </c>
      <c r="C20" s="199"/>
      <c r="D20" s="387"/>
      <c r="E20" s="199"/>
      <c r="F20" s="468">
        <f>SUM(F16:F19)</f>
        <v>-357.13000000000005</v>
      </c>
      <c r="G20" s="188"/>
      <c r="H20" s="173">
        <f>SUM(H16:H19)</f>
        <v>-57.99999999999995</v>
      </c>
      <c r="I20" s="199"/>
      <c r="J20" s="172">
        <f>SUM(J16:J19)</f>
        <v>-505.52999999999992</v>
      </c>
      <c r="K20" s="188"/>
      <c r="L20" s="173">
        <f>SUM(L16:L19)</f>
        <v>16.700000000000124</v>
      </c>
      <c r="M20" s="190"/>
      <c r="N20" s="108"/>
      <c r="O20" s="108"/>
      <c r="P20" s="108"/>
      <c r="Q20" s="108"/>
      <c r="R20" s="107"/>
      <c r="S20" s="28"/>
      <c r="U20" s="145"/>
      <c r="V20" s="18"/>
      <c r="W20" s="18"/>
    </row>
    <row r="21" spans="1:28" ht="11.45" customHeight="1">
      <c r="A21" s="350" t="s">
        <v>98</v>
      </c>
      <c r="B21" s="350"/>
      <c r="C21" s="199"/>
      <c r="D21" s="347">
        <v>6</v>
      </c>
      <c r="E21" s="199"/>
      <c r="F21" s="467">
        <f>Notes!F115</f>
        <v>-22.496771000000003</v>
      </c>
      <c r="G21" s="188"/>
      <c r="H21" s="172">
        <f>Notes!H115</f>
        <v>35.6</v>
      </c>
      <c r="I21" s="199"/>
      <c r="J21" s="172">
        <f>Notes!J115</f>
        <v>22.403228999999996</v>
      </c>
      <c r="K21" s="188"/>
      <c r="L21" s="218">
        <v>67.599999999999994</v>
      </c>
      <c r="M21" s="173"/>
      <c r="N21" s="113"/>
      <c r="O21" s="113"/>
      <c r="P21" s="113"/>
      <c r="Q21" s="113"/>
      <c r="R21" s="107"/>
      <c r="S21" s="28"/>
      <c r="U21" s="145"/>
      <c r="V21" s="18"/>
      <c r="W21" s="18"/>
    </row>
    <row r="22" spans="1:28" ht="11.45" customHeight="1" thickBot="1">
      <c r="A22" s="388"/>
      <c r="B22" s="388" t="s">
        <v>99</v>
      </c>
      <c r="C22" s="197"/>
      <c r="D22" s="226"/>
      <c r="E22" s="197"/>
      <c r="F22" s="465">
        <f>+F20-F21</f>
        <v>-334.63322900000003</v>
      </c>
      <c r="G22" s="228"/>
      <c r="H22" s="205">
        <f>+H20-H21</f>
        <v>-93.599999999999952</v>
      </c>
      <c r="I22" s="197"/>
      <c r="J22" s="205">
        <f>+J20-J21</f>
        <v>-527.93322899999987</v>
      </c>
      <c r="K22" s="228"/>
      <c r="L22" s="205">
        <f>+L20-L21</f>
        <v>-50.899999999999871</v>
      </c>
      <c r="M22" s="171"/>
      <c r="N22" s="95"/>
      <c r="O22" s="95" t="s">
        <v>0</v>
      </c>
      <c r="P22" s="95"/>
      <c r="Q22" s="95" t="s">
        <v>0</v>
      </c>
      <c r="R22" s="110"/>
      <c r="S22" s="23"/>
      <c r="T22" s="7"/>
      <c r="X22" s="38"/>
      <c r="Z22" s="43"/>
    </row>
    <row r="23" spans="1:28" s="3" customFormat="1" ht="11.45" customHeight="1">
      <c r="A23" s="197"/>
      <c r="B23" s="197"/>
      <c r="C23" s="197"/>
      <c r="D23" s="226"/>
      <c r="E23" s="197"/>
      <c r="F23" s="469"/>
      <c r="G23" s="228"/>
      <c r="H23" s="171"/>
      <c r="I23" s="197"/>
      <c r="J23" s="227"/>
      <c r="K23" s="228"/>
      <c r="L23" s="171"/>
      <c r="M23" s="171"/>
      <c r="N23" s="95"/>
      <c r="O23" s="95"/>
      <c r="P23" s="95"/>
      <c r="Q23" s="95"/>
      <c r="R23" s="113"/>
      <c r="S23" s="23"/>
      <c r="X23" s="39"/>
    </row>
    <row r="24" spans="1:28" ht="11.45" customHeight="1">
      <c r="A24" s="200" t="s">
        <v>128</v>
      </c>
      <c r="B24" s="187"/>
      <c r="C24" s="199"/>
      <c r="D24" s="386"/>
      <c r="E24" s="199"/>
      <c r="F24" s="468"/>
      <c r="G24" s="190"/>
      <c r="H24" s="172"/>
      <c r="I24" s="199"/>
      <c r="J24" s="172"/>
      <c r="K24" s="190"/>
      <c r="L24" s="172"/>
      <c r="M24" s="190"/>
      <c r="N24" s="107"/>
      <c r="O24" s="107"/>
      <c r="P24" s="107"/>
      <c r="Q24" s="107"/>
      <c r="R24" s="107"/>
      <c r="S24" s="123"/>
      <c r="T24" s="7"/>
      <c r="W24" s="107"/>
      <c r="X24" s="145"/>
      <c r="Y24" s="18"/>
      <c r="Z24" s="18"/>
    </row>
    <row r="25" spans="1:28" ht="11.45" customHeight="1">
      <c r="A25" s="187"/>
      <c r="B25" s="187" t="s">
        <v>145</v>
      </c>
      <c r="C25" s="199"/>
      <c r="D25" s="386">
        <v>11</v>
      </c>
      <c r="E25" s="199"/>
      <c r="F25" s="467">
        <f>Notes!F226</f>
        <v>2.12</v>
      </c>
      <c r="G25" s="190"/>
      <c r="H25" s="172">
        <f>Notes!H226</f>
        <v>-22</v>
      </c>
      <c r="I25" s="199"/>
      <c r="J25" s="172">
        <f>Notes!J226</f>
        <v>1.32</v>
      </c>
      <c r="K25" s="190"/>
      <c r="L25" s="172">
        <v>-27.9</v>
      </c>
      <c r="M25" s="190"/>
      <c r="N25" s="107"/>
      <c r="O25" s="107"/>
      <c r="P25" s="107"/>
      <c r="Q25" s="107"/>
      <c r="R25" s="107"/>
      <c r="S25" s="123"/>
      <c r="T25" s="7"/>
      <c r="W25" s="107"/>
      <c r="X25" s="145"/>
      <c r="Y25" s="18"/>
      <c r="Z25" s="18"/>
    </row>
    <row r="26" spans="1:28" ht="11.45" customHeight="1">
      <c r="A26" s="187"/>
      <c r="B26" s="187" t="s">
        <v>188</v>
      </c>
      <c r="C26" s="199"/>
      <c r="D26" s="386">
        <v>11</v>
      </c>
      <c r="E26" s="199"/>
      <c r="F26" s="467">
        <f>Notes!F236</f>
        <v>-1.7</v>
      </c>
      <c r="G26" s="190"/>
      <c r="H26" s="172">
        <f>Notes!H236</f>
        <v>-2.8</v>
      </c>
      <c r="I26" s="199"/>
      <c r="J26" s="172">
        <f>Notes!J236</f>
        <v>-2.4000000000000004</v>
      </c>
      <c r="K26" s="190"/>
      <c r="L26" s="172">
        <v>3.7</v>
      </c>
      <c r="M26" s="190"/>
      <c r="N26" s="107"/>
      <c r="O26" s="107"/>
      <c r="P26" s="107"/>
      <c r="Q26" s="107"/>
      <c r="R26" s="107"/>
      <c r="S26" s="123"/>
      <c r="T26" s="7"/>
      <c r="W26" s="107"/>
      <c r="X26" s="145"/>
      <c r="Y26" s="18"/>
      <c r="Z26" s="18"/>
    </row>
    <row r="27" spans="1:28" ht="11.45" customHeight="1">
      <c r="A27" s="195" t="s">
        <v>146</v>
      </c>
      <c r="B27" s="196"/>
      <c r="C27" s="199"/>
      <c r="D27" s="386"/>
      <c r="E27" s="199"/>
      <c r="F27" s="466">
        <f>SUM(F25:F26)</f>
        <v>0.42000000000000015</v>
      </c>
      <c r="G27" s="190"/>
      <c r="H27" s="198">
        <f>SUM(H25:H26)</f>
        <v>-24.8</v>
      </c>
      <c r="I27" s="199"/>
      <c r="J27" s="198">
        <f>SUM(J25:J26)</f>
        <v>-1.0800000000000003</v>
      </c>
      <c r="K27" s="190"/>
      <c r="L27" s="198">
        <f>SUM(L25:L26)</f>
        <v>-24.2</v>
      </c>
      <c r="M27" s="190"/>
      <c r="N27" s="107"/>
      <c r="O27" s="107"/>
      <c r="P27" s="107"/>
      <c r="Q27" s="107"/>
      <c r="R27" s="107"/>
      <c r="S27" s="123"/>
      <c r="T27" s="7"/>
      <c r="W27" s="107"/>
      <c r="X27" s="145"/>
      <c r="Y27" s="18"/>
      <c r="Z27" s="18"/>
    </row>
    <row r="28" spans="1:28" ht="11.45" customHeight="1" thickBot="1">
      <c r="A28" s="388" t="s">
        <v>100</v>
      </c>
      <c r="B28" s="388"/>
      <c r="C28" s="197"/>
      <c r="D28" s="226"/>
      <c r="E28" s="197"/>
      <c r="F28" s="465">
        <f>F22+F27</f>
        <v>-334.21322900000001</v>
      </c>
      <c r="G28" s="228"/>
      <c r="H28" s="205">
        <f>H22+H27</f>
        <v>-118.39999999999995</v>
      </c>
      <c r="I28" s="197"/>
      <c r="J28" s="205">
        <f>J22+J27</f>
        <v>-529.01322899999991</v>
      </c>
      <c r="K28" s="228"/>
      <c r="L28" s="205">
        <f>L22+L27</f>
        <v>-75.099999999999866</v>
      </c>
      <c r="M28" s="171"/>
      <c r="N28" s="107"/>
      <c r="O28" s="107"/>
      <c r="P28" s="107"/>
      <c r="Q28" s="107"/>
      <c r="R28" s="107"/>
      <c r="S28" s="123"/>
      <c r="T28" s="7"/>
      <c r="W28" s="107"/>
      <c r="X28" s="145"/>
      <c r="Y28" s="18"/>
      <c r="Z28" s="18"/>
    </row>
    <row r="29" spans="1:28" s="3" customFormat="1">
      <c r="A29" s="41"/>
      <c r="B29" s="14"/>
      <c r="C29" s="14"/>
      <c r="D29" s="33"/>
      <c r="E29" s="14"/>
      <c r="F29" s="134"/>
      <c r="G29" s="96"/>
      <c r="H29" s="29"/>
      <c r="I29" s="14"/>
      <c r="J29" s="134"/>
      <c r="K29" s="96"/>
      <c r="L29" s="29"/>
      <c r="M29" s="29"/>
      <c r="N29" s="21"/>
      <c r="O29" s="21"/>
      <c r="P29" s="21"/>
      <c r="Q29" s="21"/>
      <c r="R29" s="95"/>
      <c r="S29" s="23"/>
      <c r="X29" s="39"/>
    </row>
    <row r="30" spans="1:28" s="3" customFormat="1" ht="13.5" customHeight="1">
      <c r="A30" s="41"/>
      <c r="B30" s="14"/>
      <c r="C30" s="14"/>
      <c r="D30" s="33"/>
      <c r="E30" s="14"/>
      <c r="F30" s="134"/>
      <c r="G30" s="96"/>
      <c r="H30" s="29"/>
      <c r="I30" s="14"/>
      <c r="J30" s="134"/>
      <c r="K30" s="96"/>
      <c r="L30" s="29"/>
      <c r="M30" s="29"/>
      <c r="N30" s="21"/>
      <c r="O30" s="21"/>
      <c r="P30" s="21"/>
      <c r="Q30" s="21"/>
      <c r="R30" s="95"/>
      <c r="S30" s="23"/>
      <c r="X30" s="39"/>
    </row>
    <row r="31" spans="1:28" s="3" customFormat="1">
      <c r="A31" s="14"/>
      <c r="B31" s="14"/>
      <c r="C31" s="16"/>
      <c r="D31" s="33"/>
      <c r="E31" s="16"/>
      <c r="F31" s="15"/>
      <c r="G31" s="15"/>
      <c r="H31" s="15"/>
      <c r="I31" s="16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28" s="3" customFormat="1">
      <c r="A32" s="14"/>
      <c r="B32" s="14"/>
      <c r="C32" s="16"/>
      <c r="D32" s="33"/>
      <c r="E32" s="16"/>
      <c r="F32" s="15"/>
      <c r="G32" s="15"/>
      <c r="H32" s="15"/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21" s="3" customFormat="1">
      <c r="A33" s="14"/>
      <c r="B33" s="14"/>
      <c r="C33" s="16"/>
      <c r="D33" s="33"/>
      <c r="E33" s="16"/>
      <c r="F33" s="15"/>
      <c r="G33" s="15"/>
      <c r="H33" s="15"/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21" s="3" customFormat="1">
      <c r="A34" s="14"/>
      <c r="B34" s="14"/>
      <c r="C34" s="16"/>
      <c r="D34" s="33"/>
      <c r="E34" s="16"/>
      <c r="F34" s="15"/>
      <c r="G34" s="15"/>
      <c r="H34" s="15"/>
      <c r="I34" s="16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21" s="3" customFormat="1">
      <c r="A35" s="14"/>
      <c r="B35" s="14"/>
      <c r="C35" s="16"/>
      <c r="D35" s="33"/>
      <c r="E35" s="16"/>
      <c r="F35" s="15"/>
      <c r="G35" s="15"/>
      <c r="H35" s="15"/>
      <c r="I35" s="16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21" s="3" customFormat="1">
      <c r="A36" s="14"/>
      <c r="B36" s="14"/>
      <c r="C36" s="16"/>
      <c r="D36" s="33"/>
      <c r="E36" s="16"/>
      <c r="F36" s="15"/>
      <c r="G36" s="15"/>
      <c r="H36" s="15"/>
      <c r="I36" s="16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21" s="3" customFormat="1">
      <c r="A37" s="14"/>
      <c r="B37" s="5"/>
      <c r="C37" s="16"/>
      <c r="D37" s="33"/>
      <c r="E37" s="16"/>
      <c r="F37" s="15"/>
      <c r="G37" s="15"/>
      <c r="H37" s="15"/>
      <c r="I37" s="16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21" s="3" customFormat="1">
      <c r="A38" s="14"/>
      <c r="B38" s="14"/>
      <c r="C38" s="16"/>
      <c r="D38" s="33"/>
      <c r="E38" s="16"/>
      <c r="F38" s="15"/>
      <c r="G38" s="15"/>
      <c r="H38" s="15"/>
      <c r="I38" s="16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1" s="3" customFormat="1">
      <c r="A39" s="14"/>
      <c r="B39" s="14"/>
      <c r="C39" s="16"/>
      <c r="D39" s="33"/>
      <c r="E39" s="16"/>
      <c r="F39" s="15"/>
      <c r="G39" s="15"/>
      <c r="H39" s="15"/>
      <c r="I39" s="16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21" s="3" customFormat="1">
      <c r="A40" s="14"/>
      <c r="B40" s="14"/>
      <c r="C40" s="16"/>
      <c r="D40" s="33"/>
      <c r="E40" s="16"/>
      <c r="F40" s="15"/>
      <c r="G40" s="15"/>
      <c r="H40" s="15"/>
      <c r="I40" s="16"/>
      <c r="J40" s="15"/>
      <c r="K40" s="15"/>
      <c r="L40" s="15"/>
      <c r="M40" s="15"/>
      <c r="N40" s="15"/>
      <c r="O40" s="15"/>
      <c r="P40" s="11"/>
      <c r="Q40" s="11"/>
      <c r="R40" s="15"/>
      <c r="S40" s="15"/>
    </row>
    <row r="41" spans="1:21" s="3" customFormat="1">
      <c r="A41" s="14"/>
      <c r="B41" s="14"/>
      <c r="C41" s="16"/>
      <c r="D41" s="33"/>
      <c r="E41" s="16"/>
      <c r="F41" s="15"/>
      <c r="G41" s="15"/>
      <c r="H41" s="15"/>
      <c r="I41" s="16"/>
      <c r="J41" s="15"/>
      <c r="K41" s="15"/>
      <c r="L41" s="15"/>
      <c r="M41" s="15"/>
      <c r="N41" s="15"/>
      <c r="O41" s="15"/>
      <c r="P41" s="11"/>
      <c r="Q41" s="11"/>
      <c r="R41" s="15"/>
      <c r="S41" s="15"/>
    </row>
    <row r="42" spans="1:21" s="3" customFormat="1">
      <c r="A42" s="14"/>
      <c r="B42" s="14"/>
      <c r="C42" s="16"/>
      <c r="D42" s="33"/>
      <c r="E42" s="16"/>
      <c r="F42" s="15"/>
      <c r="G42" s="15"/>
      <c r="H42" s="15"/>
      <c r="I42" s="16"/>
      <c r="J42" s="15"/>
      <c r="K42" s="15"/>
      <c r="L42" s="15"/>
      <c r="M42" s="15"/>
      <c r="N42" s="15"/>
      <c r="O42" s="15"/>
      <c r="P42" s="11"/>
      <c r="Q42" s="11"/>
      <c r="R42" s="15"/>
      <c r="S42" s="15"/>
    </row>
    <row r="43" spans="1:21" s="3" customFormat="1">
      <c r="A43" s="14"/>
      <c r="B43" s="14"/>
      <c r="C43" s="16"/>
      <c r="D43" s="33"/>
      <c r="E43" s="16"/>
      <c r="F43" s="15"/>
      <c r="G43" s="15"/>
      <c r="H43" s="15"/>
      <c r="I43" s="16"/>
      <c r="J43" s="15"/>
      <c r="K43" s="15"/>
      <c r="L43" s="15"/>
      <c r="M43" s="15"/>
      <c r="N43" s="15"/>
      <c r="O43" s="15"/>
      <c r="P43" s="11"/>
      <c r="Q43" s="11"/>
      <c r="R43" s="15"/>
      <c r="S43" s="15"/>
    </row>
    <row r="44" spans="1:21" s="3" customFormat="1">
      <c r="A44" s="1"/>
      <c r="B44" s="4"/>
      <c r="C44" s="4"/>
      <c r="D44" s="4"/>
      <c r="E44" s="4"/>
      <c r="F44" s="13"/>
      <c r="G44" s="11"/>
      <c r="H44" s="11"/>
      <c r="I44" s="4"/>
      <c r="J44" s="13"/>
      <c r="K44" s="11"/>
      <c r="L44" s="11"/>
      <c r="M44" s="11"/>
      <c r="N44" s="11"/>
      <c r="O44" s="11"/>
      <c r="P44" s="11"/>
      <c r="Q44" s="11"/>
      <c r="R44" s="11"/>
      <c r="S44" s="15"/>
      <c r="U44" s="140"/>
    </row>
    <row r="45" spans="1:21">
      <c r="F45" s="13"/>
      <c r="G45" s="11"/>
      <c r="H45" s="11"/>
      <c r="J45" s="13"/>
      <c r="K45" s="11"/>
      <c r="L45" s="11"/>
      <c r="M45" s="11"/>
      <c r="N45" s="11"/>
      <c r="O45" s="11"/>
      <c r="P45" s="11"/>
      <c r="Q45" s="11"/>
      <c r="R45" s="11"/>
      <c r="S45" s="13"/>
      <c r="U45" s="37"/>
    </row>
    <row r="46" spans="1:21">
      <c r="A46" s="26"/>
      <c r="B46" s="27"/>
      <c r="D46" s="27"/>
      <c r="F46" s="13"/>
      <c r="G46" s="11"/>
      <c r="H46" s="11"/>
      <c r="J46" s="13"/>
      <c r="K46" s="11"/>
      <c r="L46" s="11"/>
      <c r="M46" s="11"/>
      <c r="N46" s="11"/>
      <c r="O46" s="11"/>
      <c r="P46" s="11"/>
      <c r="Q46" s="11"/>
      <c r="R46" s="11"/>
      <c r="S46" s="13"/>
    </row>
    <row r="47" spans="1:21">
      <c r="F47" s="13"/>
      <c r="G47" s="11"/>
      <c r="H47" s="11"/>
      <c r="J47" s="13"/>
      <c r="K47" s="11"/>
      <c r="L47" s="11"/>
      <c r="M47" s="11"/>
      <c r="N47" s="11"/>
      <c r="O47" s="11"/>
      <c r="P47" s="11"/>
      <c r="Q47" s="11"/>
      <c r="R47" s="11"/>
      <c r="S47" s="13"/>
    </row>
    <row r="48" spans="1:21">
      <c r="F48" s="13"/>
      <c r="G48" s="11"/>
      <c r="H48" s="11"/>
      <c r="J48" s="13"/>
      <c r="K48" s="11"/>
      <c r="L48" s="11"/>
      <c r="M48" s="11"/>
      <c r="N48" s="11"/>
      <c r="O48" s="11"/>
      <c r="P48" s="11"/>
      <c r="Q48" s="11"/>
      <c r="R48" s="11"/>
      <c r="S48" s="13"/>
    </row>
    <row r="49" spans="6:19">
      <c r="F49" s="13"/>
      <c r="G49" s="11"/>
      <c r="H49" s="11"/>
      <c r="J49" s="13"/>
      <c r="K49" s="11"/>
      <c r="L49" s="11"/>
      <c r="M49" s="11"/>
      <c r="N49" s="11"/>
      <c r="O49" s="11"/>
      <c r="P49" s="11"/>
      <c r="Q49" s="11"/>
      <c r="R49" s="11"/>
      <c r="S49" s="13"/>
    </row>
    <row r="50" spans="6:19">
      <c r="F50" s="13"/>
      <c r="G50" s="11"/>
      <c r="H50" s="11"/>
      <c r="J50" s="13"/>
      <c r="K50" s="11"/>
      <c r="L50" s="11"/>
      <c r="M50" s="11"/>
      <c r="N50" s="11"/>
      <c r="O50" s="11"/>
      <c r="P50" s="11"/>
      <c r="Q50" s="11"/>
      <c r="R50" s="11"/>
      <c r="S50" s="13"/>
    </row>
    <row r="51" spans="6:19">
      <c r="F51" s="13"/>
      <c r="G51" s="11"/>
      <c r="H51" s="11"/>
      <c r="J51" s="13"/>
      <c r="K51" s="11"/>
      <c r="L51" s="11"/>
      <c r="M51" s="11"/>
      <c r="N51" s="11"/>
      <c r="O51" s="11"/>
      <c r="P51" s="11"/>
      <c r="Q51" s="11"/>
      <c r="R51" s="11"/>
      <c r="S51" s="13"/>
    </row>
    <row r="52" spans="6:19">
      <c r="F52" s="13"/>
      <c r="G52" s="11"/>
      <c r="H52" s="11"/>
      <c r="J52" s="13"/>
      <c r="K52" s="11"/>
      <c r="L52" s="11"/>
      <c r="M52" s="11"/>
      <c r="N52" s="11"/>
      <c r="O52" s="11"/>
      <c r="P52" s="11"/>
      <c r="Q52" s="11"/>
      <c r="R52" s="11"/>
      <c r="S52" s="13"/>
    </row>
    <row r="53" spans="6:19">
      <c r="F53" s="13"/>
      <c r="G53" s="11"/>
      <c r="H53" s="11"/>
      <c r="J53" s="13"/>
      <c r="K53" s="11"/>
      <c r="L53" s="11"/>
      <c r="M53" s="11"/>
      <c r="N53" s="11"/>
      <c r="O53" s="11"/>
      <c r="P53" s="11"/>
      <c r="Q53" s="11"/>
      <c r="R53" s="11"/>
      <c r="S53" s="13"/>
    </row>
    <row r="54" spans="6:19">
      <c r="F54" s="13"/>
      <c r="G54" s="11"/>
      <c r="H54" s="11"/>
      <c r="J54" s="13"/>
      <c r="K54" s="11"/>
      <c r="L54" s="11"/>
      <c r="M54" s="11"/>
      <c r="N54" s="11"/>
      <c r="O54" s="11"/>
      <c r="P54" s="11"/>
      <c r="Q54" s="11"/>
      <c r="R54" s="11"/>
      <c r="S54" s="13"/>
    </row>
    <row r="55" spans="6:19">
      <c r="F55" s="13"/>
      <c r="G55" s="11"/>
      <c r="H55" s="11"/>
      <c r="J55" s="13"/>
      <c r="K55" s="11"/>
      <c r="L55" s="11"/>
      <c r="M55" s="11"/>
      <c r="N55" s="11"/>
      <c r="O55" s="11"/>
      <c r="P55" s="11"/>
      <c r="Q55" s="11"/>
      <c r="R55" s="11"/>
      <c r="S55" s="13"/>
    </row>
    <row r="56" spans="6:19">
      <c r="F56" s="13"/>
      <c r="G56" s="11"/>
      <c r="H56" s="11"/>
      <c r="J56" s="13"/>
      <c r="K56" s="11"/>
      <c r="L56" s="11"/>
      <c r="M56" s="11"/>
      <c r="N56" s="11"/>
      <c r="O56" s="11"/>
      <c r="P56" s="11"/>
      <c r="Q56" s="11"/>
      <c r="R56" s="11"/>
      <c r="S56" s="13"/>
    </row>
    <row r="57" spans="6:19">
      <c r="F57" s="13"/>
      <c r="G57" s="11"/>
      <c r="H57" s="11"/>
      <c r="J57" s="13"/>
      <c r="K57" s="11"/>
      <c r="L57" s="11"/>
      <c r="M57" s="11"/>
      <c r="N57" s="11"/>
      <c r="O57" s="11"/>
      <c r="P57" s="11"/>
      <c r="Q57" s="11"/>
      <c r="R57" s="11"/>
      <c r="S57" s="13"/>
    </row>
    <row r="58" spans="6:19">
      <c r="F58" s="13"/>
      <c r="G58" s="11"/>
      <c r="H58" s="11"/>
      <c r="J58" s="13"/>
      <c r="K58" s="11"/>
      <c r="L58" s="11"/>
      <c r="M58" s="11"/>
      <c r="N58" s="11"/>
      <c r="O58" s="11"/>
      <c r="P58" s="11"/>
      <c r="Q58" s="11"/>
      <c r="R58" s="11"/>
      <c r="S58" s="13"/>
    </row>
    <row r="59" spans="6:19">
      <c r="G59" s="11"/>
      <c r="H59" s="11"/>
      <c r="K59" s="11"/>
      <c r="L59" s="11"/>
      <c r="M59" s="11"/>
      <c r="N59" s="11"/>
      <c r="O59" s="11"/>
      <c r="P59" s="11"/>
      <c r="Q59" s="11"/>
      <c r="R59" s="11"/>
      <c r="S59" s="13"/>
    </row>
    <row r="60" spans="6:19">
      <c r="F60" s="13"/>
      <c r="G60" s="11"/>
      <c r="H60" s="11"/>
      <c r="J60" s="13"/>
      <c r="K60" s="11"/>
      <c r="L60" s="11"/>
      <c r="M60" s="11"/>
      <c r="N60" s="11"/>
      <c r="O60" s="11"/>
      <c r="P60" s="10"/>
      <c r="Q60" s="10"/>
      <c r="R60" s="11"/>
      <c r="S60" s="13"/>
    </row>
    <row r="61" spans="6:19">
      <c r="F61" s="13"/>
      <c r="G61" s="11"/>
      <c r="H61" s="11"/>
      <c r="J61" s="13"/>
      <c r="K61" s="11"/>
      <c r="L61" s="11"/>
      <c r="M61" s="11"/>
      <c r="N61" s="11"/>
      <c r="O61" s="11"/>
      <c r="P61" s="10"/>
      <c r="Q61" s="10"/>
      <c r="R61" s="11"/>
      <c r="S61" s="13"/>
    </row>
    <row r="62" spans="6:19">
      <c r="F62" s="13"/>
      <c r="G62" s="11"/>
      <c r="H62" s="11"/>
      <c r="J62" s="13"/>
      <c r="K62" s="11"/>
      <c r="L62" s="11"/>
      <c r="M62" s="11"/>
      <c r="N62" s="11"/>
      <c r="O62" s="11"/>
      <c r="R62" s="11"/>
      <c r="S62" s="13"/>
    </row>
    <row r="63" spans="6:19">
      <c r="F63" s="13"/>
      <c r="G63" s="11"/>
      <c r="H63" s="11"/>
      <c r="J63" s="13"/>
      <c r="K63" s="11"/>
      <c r="L63" s="11"/>
      <c r="M63" s="11"/>
      <c r="N63" s="11"/>
      <c r="O63" s="11"/>
      <c r="R63" s="11"/>
      <c r="S63" s="13"/>
    </row>
    <row r="64" spans="6:19">
      <c r="F64" s="10"/>
      <c r="H64" s="10"/>
      <c r="J64" s="10"/>
      <c r="L64" s="10"/>
      <c r="M64" s="10"/>
      <c r="N64" s="10"/>
      <c r="O64" s="10"/>
      <c r="R64" s="10"/>
      <c r="S64" s="13"/>
    </row>
    <row r="65" spans="6:18">
      <c r="F65" s="10"/>
      <c r="H65" s="10"/>
      <c r="J65" s="10"/>
      <c r="L65" s="10"/>
      <c r="M65" s="10"/>
      <c r="N65" s="10"/>
      <c r="O65" s="10"/>
      <c r="R65" s="10"/>
    </row>
  </sheetData>
  <mergeCells count="5">
    <mergeCell ref="A1:M1"/>
    <mergeCell ref="J3:L3"/>
    <mergeCell ref="J4:L4"/>
    <mergeCell ref="F3:H3"/>
    <mergeCell ref="F4:H4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E53"/>
  <sheetViews>
    <sheetView showGridLines="0" zoomScaleNormal="100" workbookViewId="0">
      <selection sqref="A1:M1"/>
    </sheetView>
  </sheetViews>
  <sheetFormatPr defaultColWidth="11.7109375" defaultRowHeight="12.75"/>
  <cols>
    <col min="1" max="1" width="2.5703125" customWidth="1"/>
    <col min="2" max="2" width="2.7109375" customWidth="1"/>
    <col min="3" max="3" width="54" customWidth="1"/>
    <col min="4" max="4" width="1.5703125" customWidth="1"/>
    <col min="5" max="5" width="5.7109375" style="34" customWidth="1"/>
    <col min="6" max="6" width="1.5703125" customWidth="1"/>
    <col min="7" max="7" width="12.28515625" customWidth="1"/>
    <col min="8" max="8" width="1.140625" style="22" customWidth="1"/>
    <col min="9" max="9" width="12.28515625" style="22" customWidth="1"/>
    <col min="10" max="10" width="1.5703125" customWidth="1"/>
    <col min="11" max="11" width="1.140625" style="22" customWidth="1"/>
    <col min="12" max="12" width="4.7109375" style="22" customWidth="1"/>
    <col min="13" max="13" width="7.85546875" style="22" customWidth="1"/>
    <col min="14" max="14" width="1.140625" style="100" customWidth="1"/>
    <col min="15" max="15" width="12.28515625" style="100" customWidth="1"/>
    <col min="16" max="16" width="2" style="100" customWidth="1"/>
    <col min="17" max="17" width="5.28515625" style="22" customWidth="1"/>
    <col min="18" max="18" width="1.85546875" style="30" customWidth="1"/>
    <col min="19" max="19" width="2" style="30" customWidth="1"/>
    <col min="20" max="20" width="13.42578125" style="31" customWidth="1"/>
    <col min="21" max="21" width="1.5703125" style="31" customWidth="1"/>
    <col min="22" max="22" width="13.42578125" style="131" customWidth="1"/>
    <col min="23" max="23" width="12.7109375" style="31" customWidth="1"/>
    <col min="24" max="39" width="11.7109375" style="31" customWidth="1"/>
    <col min="40" max="57" width="11.7109375" style="31"/>
  </cols>
  <sheetData>
    <row r="1" spans="1:57" s="1" customFormat="1" ht="18.75">
      <c r="A1" s="521" t="s">
        <v>102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120"/>
      <c r="O1" s="120"/>
      <c r="P1" s="120"/>
      <c r="Q1" s="120"/>
      <c r="R1" s="120"/>
      <c r="S1" s="120"/>
      <c r="T1" s="120"/>
      <c r="U1" s="9"/>
      <c r="V1" s="130"/>
      <c r="W1" s="8"/>
      <c r="X1" s="8"/>
      <c r="Y1" s="8"/>
      <c r="Z1" s="140"/>
      <c r="AA1" s="8"/>
      <c r="AB1" s="8"/>
      <c r="AC1" s="8"/>
    </row>
    <row r="2" spans="1:57" s="1" customFormat="1" ht="11.25" customHeight="1" thickBot="1">
      <c r="A2" s="207"/>
      <c r="B2" s="207"/>
      <c r="C2" s="207"/>
      <c r="D2" s="207"/>
      <c r="E2" s="207"/>
      <c r="F2" s="222"/>
      <c r="G2" s="222"/>
      <c r="H2" s="223"/>
      <c r="I2" s="223"/>
      <c r="J2" s="223"/>
      <c r="K2" s="94"/>
      <c r="L2" s="144"/>
      <c r="M2" s="144"/>
      <c r="N2" s="94"/>
      <c r="O2" s="94"/>
      <c r="P2" s="94"/>
      <c r="Q2" s="20"/>
      <c r="R2" s="132"/>
      <c r="S2" s="8"/>
      <c r="T2" s="8"/>
      <c r="U2" s="8"/>
      <c r="V2" s="140"/>
      <c r="W2" s="8"/>
      <c r="X2" s="8"/>
      <c r="Y2" s="8"/>
    </row>
    <row r="3" spans="1:57" ht="11.45" customHeight="1">
      <c r="A3" s="398"/>
      <c r="B3" s="398"/>
      <c r="C3" s="398"/>
      <c r="D3" s="399"/>
      <c r="E3" s="398"/>
      <c r="F3" s="399"/>
      <c r="G3" s="524" t="s">
        <v>1</v>
      </c>
      <c r="H3" s="524"/>
      <c r="I3" s="524"/>
      <c r="J3" s="398"/>
      <c r="K3" s="42"/>
      <c r="L3" s="126"/>
      <c r="M3" s="126"/>
      <c r="N3" s="30"/>
      <c r="O3" s="30"/>
      <c r="P3" s="31"/>
      <c r="Q3" s="31"/>
      <c r="R3" s="131"/>
      <c r="S3" s="31"/>
      <c r="V3" s="31"/>
      <c r="BB3"/>
      <c r="BC3"/>
      <c r="BD3"/>
      <c r="BE3"/>
    </row>
    <row r="4" spans="1:57" s="6" customFormat="1" ht="11.45" customHeight="1" thickBot="1">
      <c r="A4" s="400" t="s">
        <v>111</v>
      </c>
      <c r="B4" s="401"/>
      <c r="C4" s="401"/>
      <c r="D4" s="399"/>
      <c r="E4" s="401" t="s">
        <v>39</v>
      </c>
      <c r="F4" s="399"/>
      <c r="G4" s="402">
        <f>'IS &amp; OCI'!$J$5</f>
        <v>2015</v>
      </c>
      <c r="H4" s="398"/>
      <c r="I4" s="402">
        <v>2014</v>
      </c>
      <c r="J4" s="403"/>
      <c r="K4" s="31"/>
      <c r="L4" s="31"/>
      <c r="M4" s="30"/>
      <c r="N4" s="31"/>
      <c r="O4" s="31"/>
      <c r="P4" s="1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</row>
    <row r="5" spans="1:57" s="31" customFormat="1" ht="11.45" customHeight="1">
      <c r="A5" s="404"/>
      <c r="B5" s="398"/>
      <c r="C5" s="398"/>
      <c r="D5" s="399"/>
      <c r="E5" s="398"/>
      <c r="F5" s="399"/>
      <c r="G5" s="403"/>
      <c r="H5" s="398"/>
      <c r="I5" s="403"/>
      <c r="J5" s="403"/>
      <c r="M5" s="30"/>
      <c r="P5" s="150"/>
    </row>
    <row r="6" spans="1:57" ht="11.45" customHeight="1">
      <c r="A6" s="404" t="s">
        <v>12</v>
      </c>
      <c r="B6" s="405"/>
      <c r="C6" s="405"/>
      <c r="D6" s="406"/>
      <c r="E6" s="405"/>
      <c r="F6" s="406"/>
      <c r="G6" s="407"/>
      <c r="H6" s="408"/>
      <c r="I6" s="407"/>
      <c r="J6" s="408"/>
      <c r="K6" s="100"/>
      <c r="M6" s="30"/>
      <c r="N6" s="31"/>
      <c r="O6" s="31"/>
      <c r="P6" s="131"/>
      <c r="Q6" s="31"/>
      <c r="R6" s="31"/>
      <c r="S6" s="31"/>
      <c r="V6" s="31"/>
      <c r="AZ6"/>
      <c r="BA6"/>
      <c r="BB6"/>
      <c r="BC6"/>
      <c r="BD6"/>
      <c r="BE6"/>
    </row>
    <row r="7" spans="1:57" ht="11.45" customHeight="1">
      <c r="A7" s="409"/>
      <c r="B7" s="409" t="s">
        <v>2</v>
      </c>
      <c r="C7" s="410"/>
      <c r="D7" s="410"/>
      <c r="E7" s="411">
        <v>9</v>
      </c>
      <c r="F7" s="410"/>
      <c r="G7" s="412">
        <v>81.567999999999998</v>
      </c>
      <c r="H7" s="412"/>
      <c r="I7" s="412">
        <v>54.698917000000002</v>
      </c>
      <c r="J7" s="413"/>
      <c r="K7" s="119"/>
      <c r="L7" s="100"/>
      <c r="M7" s="100"/>
      <c r="N7" s="30"/>
      <c r="O7" s="30"/>
      <c r="P7" s="31"/>
      <c r="Q7" s="31"/>
      <c r="R7" s="131"/>
      <c r="S7" s="31"/>
      <c r="V7" s="31"/>
      <c r="BB7"/>
      <c r="BC7"/>
      <c r="BD7"/>
      <c r="BE7"/>
    </row>
    <row r="8" spans="1:57" ht="11.45" customHeight="1">
      <c r="A8" s="409"/>
      <c r="B8" s="410" t="s">
        <v>14</v>
      </c>
      <c r="C8" s="410"/>
      <c r="D8" s="410"/>
      <c r="E8" s="411">
        <v>9</v>
      </c>
      <c r="F8" s="410"/>
      <c r="G8" s="412">
        <v>19.023</v>
      </c>
      <c r="H8" s="412"/>
      <c r="I8" s="412">
        <v>20.186267999999998</v>
      </c>
      <c r="J8" s="413"/>
      <c r="K8" s="119"/>
      <c r="L8" s="100"/>
      <c r="M8" s="100"/>
      <c r="N8" s="30"/>
      <c r="O8" s="30"/>
      <c r="P8" s="31"/>
      <c r="Q8" s="31"/>
      <c r="R8" s="131"/>
      <c r="S8" s="31"/>
      <c r="V8" s="31"/>
      <c r="BB8"/>
      <c r="BC8"/>
      <c r="BD8"/>
      <c r="BE8"/>
    </row>
    <row r="9" spans="1:57" ht="11.45" customHeight="1">
      <c r="A9" s="414"/>
      <c r="B9" s="410" t="s">
        <v>31</v>
      </c>
      <c r="C9" s="410"/>
      <c r="D9" s="410"/>
      <c r="E9" s="398"/>
      <c r="F9" s="410"/>
      <c r="G9" s="412">
        <v>112.80500000000001</v>
      </c>
      <c r="H9" s="412"/>
      <c r="I9" s="412">
        <v>265.64066100000002</v>
      </c>
      <c r="J9" s="413"/>
      <c r="K9" s="119"/>
      <c r="L9" s="100"/>
      <c r="M9" s="100"/>
      <c r="N9" s="30"/>
      <c r="O9" s="30"/>
      <c r="P9" s="31"/>
      <c r="Q9" s="31"/>
      <c r="R9" s="131"/>
      <c r="S9" s="31"/>
      <c r="V9" s="31"/>
      <c r="BB9"/>
      <c r="BC9"/>
      <c r="BD9"/>
      <c r="BE9"/>
    </row>
    <row r="10" spans="1:57" ht="11.45" customHeight="1">
      <c r="A10" s="414"/>
      <c r="B10" s="410" t="s">
        <v>32</v>
      </c>
      <c r="C10" s="410"/>
      <c r="D10" s="410"/>
      <c r="E10" s="398"/>
      <c r="F10" s="410"/>
      <c r="G10" s="412">
        <v>158.125</v>
      </c>
      <c r="H10" s="412"/>
      <c r="I10" s="412">
        <v>180.64699999999999</v>
      </c>
      <c r="J10" s="413"/>
      <c r="K10" s="119"/>
      <c r="L10" s="100"/>
      <c r="M10" s="100"/>
      <c r="N10" s="30"/>
      <c r="O10" s="30"/>
      <c r="P10" s="31"/>
      <c r="Q10" s="31"/>
      <c r="R10" s="131"/>
      <c r="S10" s="31"/>
      <c r="V10" s="31"/>
      <c r="BB10"/>
      <c r="BC10"/>
      <c r="BD10"/>
      <c r="BE10"/>
    </row>
    <row r="11" spans="1:57" ht="11.45" customHeight="1">
      <c r="A11" s="414"/>
      <c r="B11" s="414" t="s">
        <v>7</v>
      </c>
      <c r="C11" s="410"/>
      <c r="D11" s="410"/>
      <c r="E11" s="398"/>
      <c r="F11" s="410"/>
      <c r="G11" s="412">
        <f>98.784</f>
        <v>98.784000000000006</v>
      </c>
      <c r="H11" s="412"/>
      <c r="I11" s="412">
        <v>136.26889</v>
      </c>
      <c r="J11" s="413"/>
      <c r="K11" s="119"/>
      <c r="L11" s="100"/>
      <c r="M11" s="100"/>
      <c r="N11" s="30"/>
      <c r="O11" s="30"/>
      <c r="P11" s="31"/>
      <c r="Q11" s="31"/>
      <c r="R11" s="131"/>
      <c r="S11" s="31"/>
      <c r="V11" s="31"/>
      <c r="BB11"/>
      <c r="BC11"/>
      <c r="BD11"/>
      <c r="BE11"/>
    </row>
    <row r="12" spans="1:57" ht="11.45" customHeight="1">
      <c r="A12" s="415" t="s">
        <v>18</v>
      </c>
      <c r="B12" s="415"/>
      <c r="C12" s="416"/>
      <c r="D12" s="399"/>
      <c r="E12" s="398"/>
      <c r="F12" s="399"/>
      <c r="G12" s="417">
        <f>SUM(G7:G11)</f>
        <v>470.30500000000001</v>
      </c>
      <c r="H12" s="413"/>
      <c r="I12" s="417">
        <f>SUM(I7:I11)</f>
        <v>657.44173599999999</v>
      </c>
      <c r="J12" s="413"/>
      <c r="K12" s="119"/>
      <c r="L12" s="100"/>
      <c r="M12" s="100"/>
      <c r="N12" s="30"/>
      <c r="O12" s="30"/>
      <c r="P12" s="31"/>
      <c r="Q12" s="31"/>
      <c r="R12" s="131"/>
      <c r="S12" s="31"/>
      <c r="V12" s="31"/>
      <c r="BB12"/>
      <c r="BC12"/>
      <c r="BD12"/>
      <c r="BE12"/>
    </row>
    <row r="13" spans="1:57" ht="11.45" customHeight="1">
      <c r="A13" s="414"/>
      <c r="B13" s="409" t="s">
        <v>33</v>
      </c>
      <c r="C13" s="410"/>
      <c r="D13" s="410"/>
      <c r="E13" s="398">
        <v>7</v>
      </c>
      <c r="F13" s="410"/>
      <c r="G13" s="412">
        <v>1397.4829999999999</v>
      </c>
      <c r="H13" s="412"/>
      <c r="I13" s="412">
        <v>1663.5450000000001</v>
      </c>
      <c r="J13" s="413"/>
      <c r="K13" s="119"/>
      <c r="L13" s="100"/>
      <c r="M13" s="100"/>
      <c r="N13" s="30"/>
      <c r="O13" s="30"/>
      <c r="P13" s="31"/>
      <c r="Q13" s="31"/>
      <c r="R13" s="131"/>
      <c r="S13" s="31"/>
      <c r="V13" s="31"/>
      <c r="BB13"/>
      <c r="BC13"/>
      <c r="BD13"/>
      <c r="BE13"/>
    </row>
    <row r="14" spans="1:57" ht="11.45" customHeight="1">
      <c r="A14" s="414"/>
      <c r="B14" s="409" t="s">
        <v>44</v>
      </c>
      <c r="C14" s="410"/>
      <c r="D14" s="410"/>
      <c r="E14" s="398">
        <v>8</v>
      </c>
      <c r="F14" s="410"/>
      <c r="G14" s="412">
        <v>695.03899999999999</v>
      </c>
      <c r="H14" s="412"/>
      <c r="I14" s="412">
        <v>695.19406900000001</v>
      </c>
      <c r="J14" s="413"/>
      <c r="K14" s="119"/>
      <c r="L14" s="100"/>
      <c r="M14" s="100"/>
      <c r="N14" s="136"/>
      <c r="O14" s="136"/>
      <c r="P14" s="137"/>
      <c r="Q14" s="31"/>
      <c r="R14" s="131"/>
      <c r="S14" s="31"/>
      <c r="V14" s="31"/>
      <c r="BB14"/>
      <c r="BC14"/>
      <c r="BD14"/>
      <c r="BE14"/>
    </row>
    <row r="15" spans="1:57" ht="11.45" customHeight="1">
      <c r="A15" s="414"/>
      <c r="B15" s="409" t="s">
        <v>14</v>
      </c>
      <c r="C15" s="410"/>
      <c r="D15" s="410"/>
      <c r="E15" s="411">
        <v>9</v>
      </c>
      <c r="F15" s="410"/>
      <c r="G15" s="412">
        <v>52.533999999999999</v>
      </c>
      <c r="H15" s="412"/>
      <c r="I15" s="412">
        <v>72.02</v>
      </c>
      <c r="J15" s="413"/>
      <c r="K15" s="119"/>
      <c r="L15" s="100"/>
      <c r="M15" s="100"/>
      <c r="N15" s="30"/>
      <c r="O15" s="30"/>
      <c r="P15" s="31"/>
      <c r="Q15" s="31"/>
      <c r="R15" s="131"/>
      <c r="S15" s="31"/>
      <c r="V15" s="31"/>
      <c r="BB15"/>
      <c r="BC15"/>
      <c r="BD15"/>
      <c r="BE15"/>
    </row>
    <row r="16" spans="1:57" ht="11.45" customHeight="1">
      <c r="A16" s="414"/>
      <c r="B16" s="409" t="s">
        <v>28</v>
      </c>
      <c r="C16" s="410"/>
      <c r="D16" s="410"/>
      <c r="E16" s="398"/>
      <c r="F16" s="410"/>
      <c r="G16" s="412">
        <f>83.213-3.838614</f>
        <v>79.374385999999987</v>
      </c>
      <c r="H16" s="412"/>
      <c r="I16" s="412">
        <v>95.912807000000001</v>
      </c>
      <c r="J16" s="413"/>
      <c r="K16" s="119"/>
      <c r="L16" s="100"/>
      <c r="M16" s="100"/>
      <c r="N16" s="30"/>
      <c r="O16" s="30"/>
      <c r="P16" s="31"/>
      <c r="Q16" s="31"/>
      <c r="R16" s="131"/>
      <c r="S16" s="31"/>
      <c r="V16" s="31"/>
      <c r="BB16"/>
      <c r="BC16"/>
      <c r="BD16"/>
      <c r="BE16"/>
    </row>
    <row r="17" spans="1:57" ht="11.45" customHeight="1">
      <c r="A17" s="414"/>
      <c r="B17" s="409" t="s">
        <v>101</v>
      </c>
      <c r="C17" s="410"/>
      <c r="D17" s="410"/>
      <c r="E17" s="398"/>
      <c r="F17" s="410"/>
      <c r="G17" s="412">
        <v>57.728999999999999</v>
      </c>
      <c r="H17" s="412"/>
      <c r="I17" s="412">
        <v>55.227843</v>
      </c>
      <c r="J17" s="413"/>
      <c r="K17" s="119"/>
      <c r="L17" s="100"/>
      <c r="M17" s="100"/>
      <c r="N17" s="30"/>
      <c r="O17" s="30"/>
      <c r="P17" s="31"/>
      <c r="Q17" s="31"/>
      <c r="R17" s="131"/>
      <c r="S17" s="31"/>
      <c r="V17" s="31"/>
      <c r="BB17"/>
      <c r="BC17"/>
      <c r="BD17"/>
      <c r="BE17"/>
    </row>
    <row r="18" spans="1:57" ht="11.45" customHeight="1">
      <c r="A18" s="414"/>
      <c r="B18" s="409" t="s">
        <v>26</v>
      </c>
      <c r="C18" s="410"/>
      <c r="D18" s="410"/>
      <c r="E18" s="398"/>
      <c r="F18" s="410"/>
      <c r="G18" s="412">
        <v>0</v>
      </c>
      <c r="H18" s="412"/>
      <c r="I18" s="412">
        <v>139.852</v>
      </c>
      <c r="J18" s="413"/>
      <c r="K18" s="119"/>
      <c r="L18" s="100"/>
      <c r="M18" s="100"/>
      <c r="N18" s="30"/>
      <c r="O18" s="30"/>
      <c r="P18" s="31"/>
      <c r="Q18" s="31"/>
      <c r="R18" s="131"/>
      <c r="S18" s="31"/>
      <c r="V18" s="31"/>
      <c r="BB18"/>
      <c r="BC18"/>
      <c r="BD18"/>
      <c r="BE18"/>
    </row>
    <row r="19" spans="1:57" ht="11.45" customHeight="1">
      <c r="A19" s="418"/>
      <c r="B19" s="418" t="s">
        <v>34</v>
      </c>
      <c r="C19" s="419"/>
      <c r="D19" s="410"/>
      <c r="E19" s="398"/>
      <c r="F19" s="410"/>
      <c r="G19" s="420">
        <v>161.62299999999999</v>
      </c>
      <c r="H19" s="412"/>
      <c r="I19" s="420">
        <v>183.83500000000001</v>
      </c>
      <c r="J19" s="413"/>
      <c r="K19" s="119"/>
      <c r="L19" s="100"/>
      <c r="M19" s="100"/>
      <c r="N19" s="30"/>
      <c r="O19" s="30"/>
      <c r="P19" s="31"/>
      <c r="Q19" s="31"/>
      <c r="R19" s="131"/>
      <c r="S19" s="31"/>
      <c r="V19" s="31"/>
      <c r="BB19"/>
      <c r="BC19"/>
      <c r="BD19"/>
      <c r="BE19"/>
    </row>
    <row r="20" spans="1:57" ht="11.45" customHeight="1">
      <c r="A20" s="416" t="s">
        <v>127</v>
      </c>
      <c r="B20" s="418"/>
      <c r="C20" s="421"/>
      <c r="D20" s="410"/>
      <c r="E20" s="398"/>
      <c r="F20" s="410"/>
      <c r="G20" s="412">
        <f>SUM(G13:G19)</f>
        <v>2443.7823859999999</v>
      </c>
      <c r="H20" s="412"/>
      <c r="I20" s="412">
        <f>SUM(I13:I19)</f>
        <v>2905.5867190000004</v>
      </c>
      <c r="J20" s="413"/>
      <c r="K20" s="119"/>
      <c r="L20" s="100"/>
      <c r="M20" s="100"/>
      <c r="N20" s="30"/>
      <c r="O20" s="30"/>
      <c r="P20" s="31"/>
      <c r="Q20" s="31"/>
      <c r="R20" s="131"/>
      <c r="S20" s="31"/>
      <c r="V20" s="31"/>
      <c r="BB20"/>
      <c r="BC20"/>
      <c r="BD20"/>
      <c r="BE20"/>
    </row>
    <row r="21" spans="1:57" s="234" customFormat="1" ht="11.45" customHeight="1" thickBot="1">
      <c r="A21" s="422"/>
      <c r="B21" s="422" t="s">
        <v>8</v>
      </c>
      <c r="C21" s="423"/>
      <c r="D21" s="424"/>
      <c r="E21" s="405"/>
      <c r="F21" s="424"/>
      <c r="G21" s="425">
        <f>G12+G20</f>
        <v>2914.0873859999997</v>
      </c>
      <c r="H21" s="426"/>
      <c r="I21" s="425">
        <f>I12+I20</f>
        <v>3563.0284550000006</v>
      </c>
      <c r="J21" s="426"/>
      <c r="K21" s="230"/>
      <c r="L21" s="235"/>
      <c r="M21" s="235"/>
      <c r="N21" s="231"/>
      <c r="O21" s="231"/>
      <c r="P21" s="232"/>
      <c r="Q21" s="232"/>
      <c r="R21" s="233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</row>
    <row r="22" spans="1:57" ht="11.45" customHeight="1">
      <c r="A22" s="414"/>
      <c r="B22" s="409"/>
      <c r="C22" s="410"/>
      <c r="D22" s="410"/>
      <c r="E22" s="398"/>
      <c r="F22" s="410"/>
      <c r="G22" s="427"/>
      <c r="H22" s="412"/>
      <c r="I22" s="412"/>
      <c r="J22" s="413"/>
      <c r="K22" s="119"/>
      <c r="L22" s="100"/>
      <c r="M22" s="100"/>
      <c r="N22" s="30"/>
      <c r="O22" s="30"/>
      <c r="P22" s="31"/>
      <c r="Q22" s="31"/>
      <c r="R22" s="131"/>
      <c r="S22" s="31"/>
      <c r="V22" s="31"/>
      <c r="BB22"/>
      <c r="BC22"/>
      <c r="BD22"/>
      <c r="BE22"/>
    </row>
    <row r="23" spans="1:57" ht="11.45" customHeight="1">
      <c r="A23" s="410" t="s">
        <v>9</v>
      </c>
      <c r="B23" s="410"/>
      <c r="C23" s="410"/>
      <c r="D23" s="410"/>
      <c r="E23" s="428"/>
      <c r="F23" s="410"/>
      <c r="G23" s="412"/>
      <c r="H23" s="412"/>
      <c r="I23" s="412"/>
      <c r="J23" s="413"/>
      <c r="K23" s="119"/>
      <c r="L23" s="100"/>
      <c r="M23" s="100"/>
      <c r="N23" s="30"/>
      <c r="O23" s="30"/>
      <c r="P23" s="31"/>
      <c r="Q23" s="31"/>
      <c r="R23" s="131"/>
      <c r="S23" s="31"/>
      <c r="V23" s="31"/>
      <c r="BB23"/>
      <c r="BC23"/>
      <c r="BD23"/>
      <c r="BE23"/>
    </row>
    <row r="24" spans="1:57" ht="11.45" customHeight="1">
      <c r="A24" s="410"/>
      <c r="B24" s="410" t="s">
        <v>15</v>
      </c>
      <c r="C24" s="410"/>
      <c r="D24" s="410"/>
      <c r="E24" s="429">
        <v>9</v>
      </c>
      <c r="F24" s="410"/>
      <c r="G24" s="412">
        <v>24.847999999999999</v>
      </c>
      <c r="H24" s="430"/>
      <c r="I24" s="412">
        <v>24.843</v>
      </c>
      <c r="J24" s="431"/>
      <c r="K24" s="119"/>
      <c r="L24" s="100"/>
      <c r="M24" s="100"/>
      <c r="N24" s="30"/>
      <c r="O24" s="30"/>
      <c r="P24" s="148"/>
      <c r="Q24" s="31"/>
      <c r="R24" s="131"/>
      <c r="S24" s="31"/>
      <c r="V24" s="31"/>
      <c r="BB24"/>
      <c r="BC24"/>
      <c r="BD24"/>
      <c r="BE24"/>
    </row>
    <row r="25" spans="1:57" ht="11.45" customHeight="1">
      <c r="A25" s="410"/>
      <c r="B25" s="410" t="s">
        <v>11</v>
      </c>
      <c r="C25" s="410"/>
      <c r="D25" s="410"/>
      <c r="E25" s="428"/>
      <c r="F25" s="410"/>
      <c r="G25" s="412">
        <v>52.555</v>
      </c>
      <c r="H25" s="412"/>
      <c r="I25" s="412">
        <v>74.87</v>
      </c>
      <c r="J25" s="413"/>
      <c r="K25" s="119"/>
      <c r="L25" s="100"/>
      <c r="M25" s="100"/>
      <c r="N25" s="30"/>
      <c r="O25" s="30"/>
      <c r="P25" s="31"/>
      <c r="Q25" s="31"/>
      <c r="R25" s="131"/>
      <c r="S25" s="31"/>
      <c r="V25" s="31"/>
      <c r="BB25"/>
      <c r="BC25"/>
      <c r="BD25"/>
      <c r="BE25"/>
    </row>
    <row r="26" spans="1:57" ht="11.45" customHeight="1">
      <c r="A26" s="410"/>
      <c r="B26" s="410" t="s">
        <v>141</v>
      </c>
      <c r="C26" s="410"/>
      <c r="D26" s="410"/>
      <c r="E26" s="428"/>
      <c r="F26" s="410"/>
      <c r="G26" s="412">
        <v>196.53100000000001</v>
      </c>
      <c r="H26" s="412"/>
      <c r="I26" s="412">
        <v>272.209</v>
      </c>
      <c r="J26" s="413"/>
      <c r="K26" s="119"/>
      <c r="L26" s="100"/>
      <c r="M26" s="100"/>
      <c r="N26" s="30"/>
      <c r="O26" s="30"/>
      <c r="P26" s="31"/>
      <c r="Q26" s="31"/>
      <c r="R26" s="131"/>
      <c r="S26" s="31"/>
      <c r="V26" s="31"/>
      <c r="BB26"/>
      <c r="BC26"/>
      <c r="BD26"/>
      <c r="BE26"/>
    </row>
    <row r="27" spans="1:57" ht="11.45" customHeight="1">
      <c r="A27" s="399"/>
      <c r="B27" s="399" t="s">
        <v>3</v>
      </c>
      <c r="C27" s="399"/>
      <c r="D27" s="399"/>
      <c r="E27" s="398"/>
      <c r="F27" s="399"/>
      <c r="G27" s="413">
        <v>24.423999999999999</v>
      </c>
      <c r="H27" s="413"/>
      <c r="I27" s="413">
        <v>37.892665000000001</v>
      </c>
      <c r="J27" s="413"/>
      <c r="K27" s="119"/>
      <c r="L27" s="100"/>
      <c r="M27" s="100"/>
      <c r="N27" s="30"/>
      <c r="O27" s="30"/>
      <c r="P27" s="31"/>
      <c r="Q27" s="31"/>
      <c r="R27" s="131"/>
      <c r="S27" s="31"/>
      <c r="V27" s="31"/>
      <c r="BB27"/>
      <c r="BC27"/>
      <c r="BD27"/>
      <c r="BE27"/>
    </row>
    <row r="28" spans="1:57" ht="11.45" customHeight="1">
      <c r="A28" s="416"/>
      <c r="B28" s="416" t="s">
        <v>16</v>
      </c>
      <c r="C28" s="416"/>
      <c r="D28" s="410"/>
      <c r="E28" s="398"/>
      <c r="F28" s="410"/>
      <c r="G28" s="417">
        <f>SUM(G24:G27)</f>
        <v>298.35799999999995</v>
      </c>
      <c r="H28" s="412"/>
      <c r="I28" s="417">
        <f>SUM(I24:I27)</f>
        <v>409.81466500000005</v>
      </c>
      <c r="J28" s="413"/>
      <c r="K28" s="119"/>
      <c r="L28" s="100"/>
      <c r="M28" s="100"/>
      <c r="N28" s="30"/>
      <c r="O28" s="30"/>
      <c r="P28" s="31"/>
      <c r="Q28" s="31"/>
      <c r="R28" s="131"/>
      <c r="S28" s="31"/>
      <c r="V28" s="31"/>
      <c r="BB28"/>
      <c r="BC28"/>
      <c r="BD28"/>
      <c r="BE28"/>
    </row>
    <row r="29" spans="1:57" ht="11.45" customHeight="1">
      <c r="A29" s="410"/>
      <c r="B29" s="410" t="s">
        <v>10</v>
      </c>
      <c r="C29" s="410"/>
      <c r="D29" s="410"/>
      <c r="E29" s="411">
        <v>9</v>
      </c>
      <c r="F29" s="410"/>
      <c r="G29" s="412">
        <v>1099.9179999999999</v>
      </c>
      <c r="H29" s="412"/>
      <c r="I29" s="412">
        <v>1160.1079999999999</v>
      </c>
      <c r="J29" s="413"/>
      <c r="K29" s="119"/>
      <c r="L29" s="100"/>
      <c r="M29" s="100"/>
      <c r="N29" s="30"/>
      <c r="O29" s="30"/>
      <c r="P29" s="97" t="s">
        <v>0</v>
      </c>
      <c r="Q29" s="31"/>
      <c r="R29" s="131"/>
      <c r="S29" s="31"/>
      <c r="V29" s="31"/>
      <c r="BB29"/>
      <c r="BC29"/>
      <c r="BD29"/>
      <c r="BE29"/>
    </row>
    <row r="30" spans="1:57" ht="11.45" customHeight="1">
      <c r="A30" s="410"/>
      <c r="B30" s="414" t="s">
        <v>27</v>
      </c>
      <c r="C30" s="414"/>
      <c r="D30" s="410"/>
      <c r="E30" s="403"/>
      <c r="F30" s="410"/>
      <c r="G30" s="412">
        <v>1.6040000000000001</v>
      </c>
      <c r="H30" s="412"/>
      <c r="I30" s="412">
        <v>14.1</v>
      </c>
      <c r="J30" s="413"/>
      <c r="K30" s="119"/>
      <c r="L30" s="100"/>
      <c r="M30" s="100"/>
      <c r="N30" s="30"/>
      <c r="O30" s="30"/>
      <c r="P30" s="31"/>
      <c r="Q30" s="31"/>
      <c r="R30" s="131"/>
      <c r="S30" s="31"/>
      <c r="V30" s="31"/>
      <c r="BB30"/>
      <c r="BC30"/>
      <c r="BD30"/>
      <c r="BE30"/>
    </row>
    <row r="31" spans="1:57" ht="11.45" customHeight="1">
      <c r="A31" s="410"/>
      <c r="B31" s="410" t="s">
        <v>4</v>
      </c>
      <c r="C31" s="410"/>
      <c r="D31" s="410"/>
      <c r="E31" s="398"/>
      <c r="F31" s="410"/>
      <c r="G31" s="412">
        <v>50.451999999999998</v>
      </c>
      <c r="H31" s="412">
        <v>2</v>
      </c>
      <c r="I31" s="412">
        <v>77.446239000000006</v>
      </c>
      <c r="J31" s="413"/>
      <c r="K31" s="119"/>
      <c r="L31" s="100"/>
      <c r="M31" s="100"/>
      <c r="N31" s="30"/>
      <c r="O31" s="30"/>
      <c r="P31" s="31"/>
      <c r="Q31" s="31"/>
      <c r="R31" s="131"/>
      <c r="S31" s="31"/>
      <c r="V31" s="31"/>
      <c r="BB31"/>
      <c r="BC31"/>
      <c r="BD31"/>
      <c r="BE31"/>
    </row>
    <row r="32" spans="1:57" ht="11.45" customHeight="1">
      <c r="A32" s="416"/>
      <c r="B32" s="416" t="s">
        <v>25</v>
      </c>
      <c r="C32" s="416"/>
      <c r="D32" s="410"/>
      <c r="E32" s="398"/>
      <c r="F32" s="410"/>
      <c r="G32" s="417">
        <f>SUM(G29:G31)</f>
        <v>1151.9739999999999</v>
      </c>
      <c r="H32" s="413"/>
      <c r="I32" s="417">
        <v>1251.5999999999999</v>
      </c>
      <c r="J32" s="413"/>
      <c r="K32" s="119"/>
      <c r="L32" s="100"/>
      <c r="M32" s="100"/>
      <c r="N32" s="30"/>
      <c r="O32" s="30"/>
      <c r="P32" s="31"/>
      <c r="Q32" s="31"/>
      <c r="R32" s="131"/>
      <c r="S32" s="31"/>
      <c r="V32" s="31"/>
      <c r="BB32"/>
      <c r="BC32"/>
      <c r="BD32"/>
      <c r="BE32"/>
    </row>
    <row r="33" spans="1:57" ht="11.45" customHeight="1">
      <c r="A33" s="432"/>
      <c r="B33" s="399" t="s">
        <v>37</v>
      </c>
      <c r="C33" s="399"/>
      <c r="D33" s="410"/>
      <c r="E33" s="398"/>
      <c r="F33" s="410"/>
      <c r="G33" s="413"/>
      <c r="H33" s="413"/>
      <c r="I33" s="433"/>
      <c r="J33" s="413"/>
      <c r="K33" s="119"/>
      <c r="L33" s="100"/>
      <c r="M33" s="100"/>
      <c r="N33" s="30"/>
      <c r="O33" s="30"/>
      <c r="P33" s="31"/>
      <c r="Q33" s="31"/>
      <c r="R33" s="131"/>
      <c r="S33" s="31"/>
      <c r="V33" s="31"/>
      <c r="BB33"/>
      <c r="BC33"/>
      <c r="BD33"/>
      <c r="BE33"/>
    </row>
    <row r="34" spans="1:57" ht="11.45" customHeight="1">
      <c r="A34" s="399"/>
      <c r="B34" s="399" t="s">
        <v>246</v>
      </c>
      <c r="C34" s="409"/>
      <c r="D34" s="410"/>
      <c r="E34" s="403"/>
      <c r="F34" s="410"/>
      <c r="G34" s="413">
        <f>Equity!D28</f>
        <v>104</v>
      </c>
      <c r="H34" s="413"/>
      <c r="I34" s="433">
        <v>96.5</v>
      </c>
      <c r="J34" s="413"/>
      <c r="K34" s="119"/>
      <c r="L34" s="100"/>
      <c r="M34" s="100"/>
      <c r="N34" s="30"/>
      <c r="O34" s="30"/>
      <c r="P34" s="31"/>
      <c r="Q34" s="31"/>
      <c r="R34" s="131"/>
      <c r="S34" s="31"/>
      <c r="V34" s="31"/>
      <c r="BB34"/>
      <c r="BC34"/>
      <c r="BD34"/>
      <c r="BE34"/>
    </row>
    <row r="35" spans="1:57" ht="11.45" customHeight="1">
      <c r="A35" s="409"/>
      <c r="B35" s="409" t="s">
        <v>38</v>
      </c>
      <c r="C35" s="409"/>
      <c r="D35" s="414"/>
      <c r="E35" s="403"/>
      <c r="F35" s="414"/>
      <c r="G35" s="413">
        <f>Equity!F28</f>
        <v>-1.0999999999999999</v>
      </c>
      <c r="H35" s="413"/>
      <c r="I35" s="433">
        <v>-1.8999999999999997</v>
      </c>
      <c r="J35" s="413"/>
      <c r="K35" s="119"/>
      <c r="L35" s="100"/>
      <c r="M35" s="100"/>
      <c r="N35" s="30"/>
      <c r="O35" s="30"/>
      <c r="P35" s="31"/>
      <c r="Q35" s="31"/>
      <c r="R35" s="131"/>
      <c r="S35" s="31"/>
      <c r="V35" s="31"/>
      <c r="BB35"/>
      <c r="BC35"/>
      <c r="BD35"/>
      <c r="BE35"/>
    </row>
    <row r="36" spans="1:57" ht="11.45" customHeight="1">
      <c r="A36" s="418"/>
      <c r="B36" s="418" t="s">
        <v>23</v>
      </c>
      <c r="C36" s="418"/>
      <c r="D36" s="414"/>
      <c r="E36" s="403"/>
      <c r="F36" s="414"/>
      <c r="G36" s="420">
        <f>Equity!H28</f>
        <v>622.80000000000007</v>
      </c>
      <c r="H36" s="412"/>
      <c r="I36" s="434">
        <v>526.9</v>
      </c>
      <c r="J36" s="413"/>
      <c r="K36" s="119"/>
      <c r="L36" s="100"/>
      <c r="M36" s="100"/>
      <c r="N36" s="30"/>
      <c r="O36" s="30"/>
      <c r="P36" s="31"/>
      <c r="Q36" s="31"/>
      <c r="R36" s="131"/>
      <c r="S36" s="31"/>
      <c r="V36" s="31"/>
      <c r="BB36"/>
      <c r="BC36"/>
      <c r="BD36"/>
      <c r="BE36"/>
    </row>
    <row r="37" spans="1:57" ht="11.45" customHeight="1">
      <c r="A37" s="409" t="s">
        <v>0</v>
      </c>
      <c r="B37" s="409" t="s">
        <v>35</v>
      </c>
      <c r="C37" s="409"/>
      <c r="D37" s="414"/>
      <c r="E37" s="403"/>
      <c r="F37" s="414"/>
      <c r="G37" s="413">
        <f>SUM(G34:G36)</f>
        <v>725.7</v>
      </c>
      <c r="H37" s="412"/>
      <c r="I37" s="433">
        <f>SUM(I34:I36)</f>
        <v>621.5</v>
      </c>
      <c r="J37" s="413"/>
      <c r="K37" s="119"/>
      <c r="L37" s="100"/>
      <c r="M37" s="100"/>
      <c r="N37" s="30"/>
      <c r="O37" s="30"/>
      <c r="P37" s="31"/>
      <c r="Q37" s="31"/>
      <c r="R37" s="131"/>
      <c r="S37" s="31"/>
      <c r="V37" s="31"/>
      <c r="BB37"/>
      <c r="BC37"/>
      <c r="BD37"/>
      <c r="BE37"/>
    </row>
    <row r="38" spans="1:57" ht="11.45" customHeight="1">
      <c r="A38" s="409"/>
      <c r="B38" s="409" t="s">
        <v>24</v>
      </c>
      <c r="C38" s="409"/>
      <c r="D38" s="414"/>
      <c r="E38" s="403"/>
      <c r="F38" s="414"/>
      <c r="G38" s="413">
        <f>Equity!J28</f>
        <v>799.91877100000022</v>
      </c>
      <c r="H38" s="413"/>
      <c r="I38" s="433">
        <v>1340.9</v>
      </c>
      <c r="J38" s="413"/>
      <c r="K38" s="119"/>
      <c r="L38" s="100"/>
      <c r="M38" s="100"/>
      <c r="N38" s="30"/>
      <c r="O38" s="30"/>
      <c r="P38" s="31"/>
      <c r="Q38" s="31"/>
      <c r="R38" s="131"/>
      <c r="S38" s="31"/>
      <c r="V38" s="31"/>
      <c r="BB38"/>
      <c r="BC38"/>
      <c r="BD38"/>
      <c r="BE38"/>
    </row>
    <row r="39" spans="1:57" ht="11.45" customHeight="1">
      <c r="A39" s="409"/>
      <c r="B39" s="409" t="s">
        <v>128</v>
      </c>
      <c r="C39" s="409"/>
      <c r="D39" s="414"/>
      <c r="E39" s="403"/>
      <c r="F39" s="414"/>
      <c r="G39" s="413">
        <f>Equity!L28</f>
        <v>-61.879999999999995</v>
      </c>
      <c r="H39" s="413"/>
      <c r="I39" s="412">
        <v>-60.8</v>
      </c>
      <c r="J39" s="413"/>
      <c r="K39" s="119"/>
      <c r="L39" s="100"/>
      <c r="M39" s="100"/>
      <c r="N39" s="30"/>
      <c r="O39" s="30"/>
      <c r="P39" s="31"/>
      <c r="Q39" s="31"/>
      <c r="R39" s="131"/>
      <c r="S39" s="31"/>
      <c r="V39" s="31"/>
      <c r="BB39"/>
      <c r="BC39"/>
      <c r="BD39"/>
      <c r="BE39"/>
    </row>
    <row r="40" spans="1:57" ht="11.45" customHeight="1">
      <c r="A40" s="416" t="s">
        <v>19</v>
      </c>
      <c r="B40" s="416"/>
      <c r="C40" s="416"/>
      <c r="D40" s="410"/>
      <c r="E40" s="411"/>
      <c r="F40" s="410"/>
      <c r="G40" s="417">
        <f>SUM(G37:G39)</f>
        <v>1463.7387710000003</v>
      </c>
      <c r="H40" s="413"/>
      <c r="I40" s="435">
        <f>SUM(I37:I39)</f>
        <v>1901.6000000000001</v>
      </c>
      <c r="J40" s="413"/>
      <c r="K40" s="119"/>
      <c r="M40" s="30"/>
      <c r="N40" s="31"/>
      <c r="O40" s="31"/>
      <c r="P40" s="132"/>
      <c r="Q40" s="31"/>
      <c r="R40" s="31"/>
      <c r="S40" s="31"/>
      <c r="V40" s="31"/>
      <c r="AZ40"/>
      <c r="BA40"/>
      <c r="BB40"/>
      <c r="BC40"/>
      <c r="BD40"/>
      <c r="BE40"/>
    </row>
    <row r="41" spans="1:57" s="234" customFormat="1" ht="11.45" customHeight="1" thickBot="1">
      <c r="A41" s="423"/>
      <c r="B41" s="423" t="s">
        <v>20</v>
      </c>
      <c r="C41" s="423"/>
      <c r="D41" s="424"/>
      <c r="E41" s="405"/>
      <c r="F41" s="424"/>
      <c r="G41" s="425">
        <f>G32+G40+G28</f>
        <v>2914.0707710000006</v>
      </c>
      <c r="H41" s="426"/>
      <c r="I41" s="425">
        <f>I32+I40+I28</f>
        <v>3563.0146649999997</v>
      </c>
      <c r="J41" s="426"/>
      <c r="K41" s="230"/>
      <c r="L41" s="230"/>
      <c r="M41" s="231"/>
      <c r="N41" s="232"/>
      <c r="O41" s="232"/>
      <c r="P41" s="233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</row>
    <row r="42" spans="1:57">
      <c r="A42" s="93"/>
      <c r="B42" s="1"/>
      <c r="C42" s="25"/>
      <c r="D42" s="25"/>
      <c r="E42" s="35"/>
      <c r="F42" s="25"/>
      <c r="G42" s="112"/>
      <c r="H42" s="24"/>
      <c r="J42" s="25"/>
      <c r="K42" s="24"/>
      <c r="M42" s="98"/>
      <c r="N42" s="98"/>
      <c r="O42" s="36"/>
      <c r="P42" s="30"/>
      <c r="Q42" s="30"/>
      <c r="R42" s="31"/>
      <c r="S42" s="31"/>
      <c r="T42" s="131"/>
      <c r="V42" s="31"/>
      <c r="BD42"/>
      <c r="BE42"/>
    </row>
    <row r="43" spans="1:57">
      <c r="A43" s="1"/>
      <c r="B43" s="1"/>
      <c r="C43" s="1"/>
      <c r="D43" s="1"/>
      <c r="E43" s="4"/>
      <c r="F43" s="1"/>
      <c r="G43" s="127"/>
      <c r="H43" s="17"/>
      <c r="I43" s="17"/>
      <c r="J43" s="1"/>
      <c r="K43" s="17"/>
      <c r="L43" s="17"/>
      <c r="M43" s="37"/>
      <c r="N43" s="37"/>
      <c r="O43" s="7"/>
      <c r="P43" s="30"/>
      <c r="Q43" s="30"/>
      <c r="R43" s="31"/>
      <c r="S43" s="31"/>
      <c r="T43" s="131"/>
      <c r="V43" s="31"/>
      <c r="BD43"/>
      <c r="BE43"/>
    </row>
    <row r="44" spans="1:57">
      <c r="A44" s="1"/>
      <c r="B44" s="1"/>
      <c r="C44" s="1"/>
      <c r="D44" s="1"/>
      <c r="E44" s="4"/>
      <c r="F44" s="1"/>
      <c r="G44" s="143"/>
      <c r="H44" s="17"/>
      <c r="I44" s="17"/>
      <c r="J44" s="1"/>
      <c r="K44" s="17"/>
      <c r="L44" s="17"/>
      <c r="M44" s="17"/>
      <c r="N44" s="37"/>
      <c r="O44" s="37"/>
      <c r="P44" s="37"/>
      <c r="Q44" s="7"/>
    </row>
    <row r="45" spans="1:57">
      <c r="A45" s="1"/>
      <c r="B45" s="1"/>
      <c r="C45" s="1"/>
      <c r="D45" s="1"/>
      <c r="E45" s="4"/>
      <c r="F45" s="1"/>
      <c r="G45" s="1"/>
      <c r="H45" s="17"/>
      <c r="I45" s="17"/>
      <c r="J45" s="1"/>
      <c r="K45" s="17"/>
      <c r="L45" s="17"/>
      <c r="M45" s="17"/>
      <c r="N45" s="37"/>
      <c r="O45" s="37"/>
      <c r="P45" s="37"/>
      <c r="Q45" s="7"/>
    </row>
    <row r="46" spans="1:57">
      <c r="A46" s="1"/>
      <c r="B46" s="1"/>
      <c r="C46" s="1"/>
      <c r="D46" s="1"/>
      <c r="E46" s="4"/>
      <c r="F46" s="1"/>
      <c r="G46" s="1"/>
      <c r="H46" s="17"/>
      <c r="I46" s="17"/>
      <c r="J46" s="1"/>
      <c r="K46" s="17"/>
      <c r="L46" s="17"/>
      <c r="M46" s="17"/>
      <c r="N46" s="37"/>
      <c r="O46" s="37"/>
      <c r="P46" s="37"/>
      <c r="Q46" s="7"/>
    </row>
    <row r="47" spans="1:57">
      <c r="A47" s="1"/>
      <c r="B47" s="1"/>
      <c r="C47" s="1"/>
      <c r="D47" s="1"/>
      <c r="E47" s="4"/>
      <c r="F47" s="1"/>
      <c r="G47" s="1"/>
      <c r="H47" s="17"/>
      <c r="I47" s="17"/>
      <c r="J47" s="1"/>
      <c r="K47" s="17"/>
      <c r="L47" s="17"/>
      <c r="M47" s="17"/>
      <c r="N47" s="37"/>
      <c r="O47" s="37"/>
      <c r="P47" s="37"/>
      <c r="Q47" s="7"/>
    </row>
    <row r="48" spans="1:57">
      <c r="A48" s="1"/>
      <c r="B48" s="1"/>
      <c r="C48" s="1"/>
      <c r="D48" s="1"/>
      <c r="E48" s="4"/>
      <c r="F48" s="1"/>
      <c r="G48" s="1"/>
      <c r="H48" s="17"/>
      <c r="I48" s="17"/>
      <c r="J48" s="1"/>
      <c r="K48" s="17"/>
      <c r="L48" s="17"/>
      <c r="M48" s="17"/>
      <c r="N48" s="37"/>
      <c r="O48" s="37"/>
      <c r="P48" s="37"/>
      <c r="Q48" s="1"/>
    </row>
    <row r="49" spans="1:19">
      <c r="A49" s="1"/>
      <c r="B49" s="1"/>
      <c r="C49" s="1"/>
      <c r="D49" s="1"/>
      <c r="E49" s="4"/>
      <c r="F49" s="1"/>
      <c r="G49" s="1"/>
      <c r="H49" s="17"/>
      <c r="I49" s="17"/>
      <c r="J49" s="1"/>
      <c r="K49" s="17"/>
      <c r="L49" s="17"/>
      <c r="M49" s="17"/>
      <c r="N49" s="99"/>
      <c r="O49" s="99"/>
      <c r="P49" s="99"/>
      <c r="Q49" s="17"/>
      <c r="R49" s="18"/>
      <c r="S49" s="18"/>
    </row>
    <row r="50" spans="1:19">
      <c r="A50" s="1"/>
      <c r="B50" s="1"/>
      <c r="C50" s="1"/>
      <c r="D50" s="1"/>
      <c r="E50" s="4"/>
      <c r="F50" s="1"/>
      <c r="G50" s="1"/>
      <c r="H50" s="17"/>
      <c r="I50" s="17"/>
      <c r="J50" s="1"/>
      <c r="K50" s="17"/>
      <c r="L50" s="17"/>
      <c r="M50" s="17"/>
      <c r="N50" s="99"/>
      <c r="O50" s="99"/>
      <c r="P50" s="99"/>
      <c r="Q50" s="17"/>
      <c r="R50" s="18"/>
      <c r="S50" s="18"/>
    </row>
    <row r="51" spans="1:19">
      <c r="A51" s="1"/>
      <c r="B51" s="1"/>
      <c r="C51" s="1"/>
      <c r="D51" s="1"/>
      <c r="E51" s="4"/>
      <c r="F51" s="1"/>
      <c r="G51" s="1"/>
      <c r="H51" s="17"/>
      <c r="I51" s="17"/>
      <c r="J51" s="1"/>
      <c r="K51" s="17"/>
      <c r="L51" s="17"/>
      <c r="M51" s="17"/>
      <c r="N51" s="99"/>
      <c r="O51" s="99"/>
      <c r="P51" s="99"/>
      <c r="Q51" s="17"/>
      <c r="R51" s="18"/>
      <c r="S51" s="18"/>
    </row>
    <row r="52" spans="1:19">
      <c r="A52" s="1"/>
      <c r="B52" s="1"/>
      <c r="C52" s="1"/>
      <c r="D52" s="1"/>
      <c r="E52" s="4"/>
      <c r="F52" s="1"/>
      <c r="G52" s="1"/>
      <c r="H52" s="17"/>
      <c r="I52" s="17"/>
      <c r="J52" s="1"/>
      <c r="K52" s="17"/>
      <c r="L52" s="17"/>
      <c r="M52" s="17"/>
      <c r="N52" s="99"/>
      <c r="O52" s="99"/>
      <c r="P52" s="99"/>
      <c r="Q52" s="17"/>
      <c r="R52" s="18"/>
      <c r="S52" s="18"/>
    </row>
    <row r="53" spans="1:19">
      <c r="A53" s="1"/>
      <c r="B53" s="1"/>
      <c r="C53" s="1"/>
      <c r="D53" s="1"/>
      <c r="E53" s="4"/>
      <c r="F53" s="1"/>
      <c r="G53" s="1"/>
      <c r="H53" s="17"/>
      <c r="I53" s="17"/>
      <c r="J53" s="1"/>
      <c r="K53" s="17"/>
      <c r="L53" s="17"/>
      <c r="M53" s="17"/>
      <c r="N53" s="99"/>
      <c r="O53" s="99"/>
      <c r="P53" s="99"/>
      <c r="Q53" s="17"/>
      <c r="R53" s="18"/>
      <c r="S53" s="18"/>
    </row>
  </sheetData>
  <mergeCells count="2">
    <mergeCell ref="G3:I3"/>
    <mergeCell ref="A1:M1"/>
  </mergeCells>
  <phoneticPr fontId="0" type="noConversion"/>
  <printOptions horizontalCentered="1" verticalCentered="1"/>
  <pageMargins left="0.5" right="0" top="0.39369999999999999" bottom="0" header="0.31490000000000001" footer="0.23619999999999999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69"/>
  <sheetViews>
    <sheetView showGridLines="0" zoomScaleNormal="100" workbookViewId="0">
      <selection sqref="A1:M1"/>
    </sheetView>
  </sheetViews>
  <sheetFormatPr defaultColWidth="9.140625" defaultRowHeight="12.75"/>
  <cols>
    <col min="1" max="1" width="2.140625" style="46" customWidth="1"/>
    <col min="2" max="2" width="0.7109375" style="46" customWidth="1"/>
    <col min="3" max="3" width="1.28515625" style="46" customWidth="1"/>
    <col min="4" max="4" width="62.28515625" style="46" customWidth="1"/>
    <col min="5" max="5" width="1.7109375" style="46" customWidth="1"/>
    <col min="6" max="6" width="12.28515625" style="46" customWidth="1"/>
    <col min="7" max="7" width="1.140625" style="46" customWidth="1"/>
    <col min="8" max="8" width="12.28515625" style="46" customWidth="1"/>
    <col min="9" max="9" width="1.7109375" style="46" customWidth="1"/>
    <col min="10" max="10" width="12.28515625" style="46" customWidth="1"/>
    <col min="11" max="11" width="1.140625" style="46" customWidth="1"/>
    <col min="12" max="12" width="12.28515625" style="46" customWidth="1"/>
    <col min="13" max="14" width="1.140625" style="46" customWidth="1"/>
    <col min="15" max="15" width="12.28515625" style="46" customWidth="1"/>
    <col min="16" max="16" width="1.140625" style="46" customWidth="1"/>
    <col min="17" max="16384" width="9.140625" style="46"/>
  </cols>
  <sheetData>
    <row r="1" spans="1:21" s="1" customFormat="1" ht="18.75">
      <c r="A1" s="521" t="s">
        <v>106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120"/>
      <c r="O1" s="120"/>
      <c r="P1" s="120"/>
      <c r="Q1" s="8"/>
      <c r="R1" s="140"/>
      <c r="S1" s="8"/>
      <c r="T1" s="8"/>
      <c r="U1" s="8"/>
    </row>
    <row r="2" spans="1:21" s="1" customFormat="1" ht="11.25" customHeight="1" thickBot="1">
      <c r="A2" s="207"/>
      <c r="B2" s="207"/>
      <c r="C2" s="207"/>
      <c r="D2" s="207"/>
      <c r="E2" s="207"/>
      <c r="F2" s="222"/>
      <c r="G2" s="222"/>
      <c r="H2" s="223"/>
      <c r="I2" s="207"/>
      <c r="J2" s="222"/>
      <c r="K2" s="222"/>
      <c r="L2" s="223"/>
      <c r="M2" s="223"/>
      <c r="N2" s="94"/>
      <c r="O2" s="94"/>
      <c r="P2" s="144"/>
      <c r="Q2" s="8"/>
      <c r="R2" s="140"/>
      <c r="S2" s="8"/>
      <c r="T2" s="8"/>
      <c r="U2" s="8"/>
    </row>
    <row r="3" spans="1:21" s="44" customFormat="1" ht="11.45" customHeight="1">
      <c r="A3" s="164"/>
      <c r="B3" s="164"/>
      <c r="C3" s="164"/>
      <c r="D3" s="164"/>
      <c r="E3" s="164"/>
      <c r="F3" s="522" t="s">
        <v>6</v>
      </c>
      <c r="G3" s="522"/>
      <c r="H3" s="522"/>
      <c r="I3" s="164"/>
      <c r="J3" s="522" t="s">
        <v>21</v>
      </c>
      <c r="K3" s="522"/>
      <c r="L3" s="522"/>
      <c r="M3" s="176"/>
      <c r="N3" s="48"/>
      <c r="O3" s="48"/>
      <c r="P3" s="47"/>
    </row>
    <row r="4" spans="1:21" ht="11.45" customHeight="1">
      <c r="A4" s="164"/>
      <c r="B4" s="164"/>
      <c r="C4" s="164"/>
      <c r="D4" s="177"/>
      <c r="E4" s="177"/>
      <c r="F4" s="523" t="s">
        <v>1</v>
      </c>
      <c r="G4" s="523"/>
      <c r="H4" s="523"/>
      <c r="I4" s="177"/>
      <c r="J4" s="523" t="s">
        <v>1</v>
      </c>
      <c r="K4" s="523"/>
      <c r="L4" s="523"/>
      <c r="M4" s="178"/>
      <c r="N4" s="149"/>
      <c r="O4" s="149"/>
      <c r="P4" s="47"/>
    </row>
    <row r="5" spans="1:21" ht="11.45" customHeight="1" thickBot="1">
      <c r="A5" s="179" t="s">
        <v>111</v>
      </c>
      <c r="B5" s="175"/>
      <c r="C5" s="175"/>
      <c r="D5" s="180"/>
      <c r="E5" s="177"/>
      <c r="F5" s="181">
        <v>2015</v>
      </c>
      <c r="G5" s="175"/>
      <c r="H5" s="181">
        <v>2014</v>
      </c>
      <c r="I5" s="177"/>
      <c r="J5" s="181">
        <v>2015</v>
      </c>
      <c r="K5" s="175"/>
      <c r="L5" s="181">
        <v>2014</v>
      </c>
      <c r="M5" s="181"/>
      <c r="N5" s="104"/>
      <c r="O5" s="104"/>
      <c r="P5" s="47"/>
    </row>
    <row r="6" spans="1:21" ht="11.45" customHeight="1">
      <c r="A6" s="182"/>
      <c r="B6" s="182"/>
      <c r="C6" s="182"/>
      <c r="D6" s="182"/>
      <c r="E6" s="182"/>
      <c r="F6" s="183" t="s">
        <v>0</v>
      </c>
      <c r="G6" s="183"/>
      <c r="H6" s="183"/>
      <c r="I6" s="182"/>
      <c r="J6" s="183" t="s">
        <v>0</v>
      </c>
      <c r="K6" s="183"/>
      <c r="L6" s="183"/>
      <c r="M6" s="183"/>
      <c r="N6" s="102"/>
      <c r="O6" s="102"/>
      <c r="P6" s="102"/>
    </row>
    <row r="7" spans="1:21" ht="11.45" customHeight="1">
      <c r="A7" s="184"/>
      <c r="B7" s="185" t="s">
        <v>198</v>
      </c>
      <c r="C7" s="186"/>
      <c r="D7" s="186"/>
      <c r="E7" s="187"/>
      <c r="F7" s="171">
        <f>'IS &amp; OCI'!F22</f>
        <v>-334.63322900000003</v>
      </c>
      <c r="G7" s="228"/>
      <c r="H7" s="171">
        <f>'IS &amp; OCI'!H22</f>
        <v>-93.599999999999952</v>
      </c>
      <c r="I7" s="187"/>
      <c r="J7" s="171">
        <f>'IS &amp; OCI'!J22</f>
        <v>-527.93322899999987</v>
      </c>
      <c r="K7" s="228"/>
      <c r="L7" s="171">
        <v>-50.9</v>
      </c>
      <c r="M7" s="171"/>
      <c r="N7" s="107"/>
      <c r="O7" s="107"/>
      <c r="P7" s="114"/>
    </row>
    <row r="8" spans="1:21" ht="11.45" customHeight="1">
      <c r="A8" s="184"/>
      <c r="B8" s="182"/>
      <c r="C8" s="186" t="s">
        <v>221</v>
      </c>
      <c r="D8" s="189"/>
      <c r="E8" s="187"/>
      <c r="F8" s="448">
        <v>414.3</v>
      </c>
      <c r="G8" s="190"/>
      <c r="H8" s="172">
        <v>251.6</v>
      </c>
      <c r="I8" s="187"/>
      <c r="J8" s="172">
        <f>451.4+F8+0.1</f>
        <v>865.80000000000007</v>
      </c>
      <c r="K8" s="190"/>
      <c r="L8" s="172">
        <v>599.20000000000005</v>
      </c>
      <c r="M8" s="172"/>
      <c r="N8" s="105"/>
      <c r="O8" s="105"/>
      <c r="P8" s="111"/>
    </row>
    <row r="9" spans="1:21" ht="11.45" customHeight="1">
      <c r="A9" s="182"/>
      <c r="B9" s="182"/>
      <c r="C9" s="191" t="s">
        <v>138</v>
      </c>
      <c r="D9" s="189"/>
      <c r="E9" s="192"/>
      <c r="F9" s="448">
        <v>6.9</v>
      </c>
      <c r="G9" s="190"/>
      <c r="H9" s="172">
        <v>4.4000000000000004</v>
      </c>
      <c r="I9" s="192"/>
      <c r="J9" s="172">
        <f>9.2+F9</f>
        <v>16.100000000000001</v>
      </c>
      <c r="K9" s="190"/>
      <c r="L9" s="172">
        <v>30.9</v>
      </c>
      <c r="M9" s="172"/>
      <c r="N9" s="105"/>
      <c r="O9" s="105"/>
      <c r="P9" s="111"/>
    </row>
    <row r="10" spans="1:21" ht="11.45" customHeight="1">
      <c r="A10" s="182"/>
      <c r="B10" s="182"/>
      <c r="C10" s="186" t="s">
        <v>13</v>
      </c>
      <c r="D10" s="189"/>
      <c r="E10" s="182"/>
      <c r="F10" s="448">
        <f>-'IS &amp; OCI'!F18</f>
        <v>7.2640000000000002</v>
      </c>
      <c r="G10" s="190"/>
      <c r="H10" s="172">
        <v>7.5</v>
      </c>
      <c r="I10" s="182"/>
      <c r="J10" s="172">
        <f>15.3+F10+6.7+0.2</f>
        <v>29.463999999999999</v>
      </c>
      <c r="K10" s="190"/>
      <c r="L10" s="172">
        <v>30.1</v>
      </c>
      <c r="M10" s="172"/>
      <c r="N10" s="105"/>
      <c r="O10" s="105"/>
      <c r="P10" s="111"/>
    </row>
    <row r="11" spans="1:21" ht="11.45" customHeight="1">
      <c r="A11" s="184"/>
      <c r="B11" s="182"/>
      <c r="C11" s="186" t="s">
        <v>220</v>
      </c>
      <c r="D11" s="189"/>
      <c r="E11" s="192"/>
      <c r="F11" s="448">
        <v>2.4</v>
      </c>
      <c r="G11" s="190"/>
      <c r="H11" s="172">
        <v>6.6</v>
      </c>
      <c r="I11" s="192"/>
      <c r="J11" s="172">
        <f>-2.1+F11</f>
        <v>0.29999999999999982</v>
      </c>
      <c r="K11" s="190"/>
      <c r="L11" s="172">
        <v>8.4</v>
      </c>
      <c r="M11" s="172"/>
      <c r="N11" s="105"/>
      <c r="O11" s="105"/>
      <c r="P11" s="111"/>
    </row>
    <row r="12" spans="1:21" ht="11.45" customHeight="1">
      <c r="A12" s="184"/>
      <c r="B12" s="182"/>
      <c r="C12" s="189" t="s">
        <v>91</v>
      </c>
      <c r="D12" s="189"/>
      <c r="E12" s="192"/>
      <c r="F12" s="448">
        <v>-4.3</v>
      </c>
      <c r="G12" s="190"/>
      <c r="H12" s="172">
        <v>-6.1</v>
      </c>
      <c r="I12" s="192"/>
      <c r="J12" s="172">
        <f>-20.9+F12</f>
        <v>-25.2</v>
      </c>
      <c r="K12" s="190"/>
      <c r="L12" s="172">
        <v>-18.399999999999999</v>
      </c>
      <c r="M12" s="172"/>
      <c r="N12" s="105"/>
      <c r="O12" s="105"/>
      <c r="P12" s="111"/>
    </row>
    <row r="13" spans="1:21" ht="11.45" customHeight="1">
      <c r="A13" s="184"/>
      <c r="B13" s="182"/>
      <c r="C13" s="186" t="s">
        <v>90</v>
      </c>
      <c r="D13" s="189"/>
      <c r="E13" s="192"/>
      <c r="F13" s="448">
        <f>5.6-0.2</f>
        <v>5.3999999999999995</v>
      </c>
      <c r="G13" s="190"/>
      <c r="H13" s="172">
        <f>-1.2+8.1-8.1</f>
        <v>-1.2000000000000002</v>
      </c>
      <c r="I13" s="192"/>
      <c r="J13" s="172">
        <f>9.1+F13+0.2-0.2</f>
        <v>14.5</v>
      </c>
      <c r="K13" s="190"/>
      <c r="L13" s="172">
        <v>12.700000000000001</v>
      </c>
      <c r="M13" s="172"/>
      <c r="N13" s="105"/>
      <c r="O13" s="105"/>
      <c r="P13" s="111"/>
    </row>
    <row r="14" spans="1:21" ht="11.45" customHeight="1">
      <c r="A14" s="184"/>
      <c r="B14" s="182"/>
      <c r="C14" s="186" t="s">
        <v>103</v>
      </c>
      <c r="D14" s="189"/>
      <c r="E14" s="193"/>
      <c r="F14" s="448">
        <v>28.3</v>
      </c>
      <c r="G14" s="190"/>
      <c r="H14" s="172">
        <v>-72.7</v>
      </c>
      <c r="I14" s="193"/>
      <c r="J14" s="172">
        <f>143.7+F14+0.1</f>
        <v>172.1</v>
      </c>
      <c r="K14" s="190"/>
      <c r="L14" s="172">
        <v>-81.2</v>
      </c>
      <c r="M14" s="172"/>
      <c r="N14" s="105"/>
      <c r="O14" s="105"/>
      <c r="P14" s="105"/>
    </row>
    <row r="15" spans="1:21" ht="11.45" customHeight="1">
      <c r="A15" s="184"/>
      <c r="B15" s="182"/>
      <c r="C15" s="186" t="s">
        <v>89</v>
      </c>
      <c r="D15" s="189"/>
      <c r="E15" s="192"/>
      <c r="F15" s="448">
        <v>-4</v>
      </c>
      <c r="G15" s="190"/>
      <c r="H15" s="172">
        <v>-11.7</v>
      </c>
      <c r="I15" s="192"/>
      <c r="J15" s="172">
        <f>-29.9+F15</f>
        <v>-33.9</v>
      </c>
      <c r="K15" s="190"/>
      <c r="L15" s="172">
        <v>11.5</v>
      </c>
      <c r="M15" s="172"/>
      <c r="N15" s="105"/>
      <c r="O15" s="105"/>
      <c r="P15" s="111"/>
    </row>
    <row r="16" spans="1:21" ht="11.45" customHeight="1">
      <c r="A16" s="184"/>
      <c r="B16" s="182"/>
      <c r="C16" s="186" t="s">
        <v>142</v>
      </c>
      <c r="D16" s="189"/>
      <c r="E16" s="192"/>
      <c r="F16" s="448">
        <v>26.7</v>
      </c>
      <c r="G16" s="190"/>
      <c r="H16" s="172">
        <v>22.9</v>
      </c>
      <c r="I16" s="192"/>
      <c r="J16" s="172">
        <f>-26.3+F16</f>
        <v>0.39999999999999858</v>
      </c>
      <c r="K16" s="190"/>
      <c r="L16" s="172">
        <v>25.6</v>
      </c>
      <c r="M16" s="172"/>
      <c r="N16" s="105"/>
      <c r="O16" s="105"/>
      <c r="P16" s="105"/>
    </row>
    <row r="17" spans="1:16" ht="11.45" customHeight="1">
      <c r="A17" s="184"/>
      <c r="B17" s="182"/>
      <c r="C17" s="186" t="s">
        <v>108</v>
      </c>
      <c r="D17" s="189"/>
      <c r="E17" s="192"/>
      <c r="F17" s="448">
        <v>-27.3</v>
      </c>
      <c r="G17" s="190"/>
      <c r="H17" s="172">
        <f>15.5+8.1</f>
        <v>23.6</v>
      </c>
      <c r="I17" s="192"/>
      <c r="J17" s="172">
        <f>3.7+F17</f>
        <v>-23.6</v>
      </c>
      <c r="K17" s="190"/>
      <c r="L17" s="172">
        <v>16.399999999999999</v>
      </c>
      <c r="M17" s="172"/>
      <c r="N17" s="105"/>
      <c r="O17" s="105"/>
      <c r="P17" s="111"/>
    </row>
    <row r="18" spans="1:16" ht="11.45" customHeight="1">
      <c r="A18" s="194"/>
      <c r="B18" s="195" t="s">
        <v>190</v>
      </c>
      <c r="C18" s="195"/>
      <c r="D18" s="196"/>
      <c r="E18" s="197"/>
      <c r="F18" s="461">
        <f>SUM(F7:F17)</f>
        <v>121.030771</v>
      </c>
      <c r="G18" s="228"/>
      <c r="H18" s="174">
        <f>SUM(H7:H17)</f>
        <v>131.30000000000007</v>
      </c>
      <c r="I18" s="197"/>
      <c r="J18" s="174">
        <f>SUM(J7:J17)-0.1</f>
        <v>487.93077100000016</v>
      </c>
      <c r="K18" s="228"/>
      <c r="L18" s="174">
        <f>SUM(L7:L17)</f>
        <v>584.30000000000007</v>
      </c>
      <c r="M18" s="171"/>
      <c r="N18" s="107"/>
      <c r="O18" s="107"/>
      <c r="P18" s="108"/>
    </row>
    <row r="19" spans="1:16" ht="11.45" customHeight="1">
      <c r="A19" s="184"/>
      <c r="B19" s="187" t="s">
        <v>88</v>
      </c>
      <c r="C19" s="187"/>
      <c r="D19" s="187"/>
      <c r="E19" s="199"/>
      <c r="F19" s="448">
        <v>-70.2</v>
      </c>
      <c r="G19" s="188"/>
      <c r="H19" s="172">
        <v>-57.9</v>
      </c>
      <c r="I19" s="199"/>
      <c r="J19" s="172">
        <f>-233.1+F19</f>
        <v>-303.3</v>
      </c>
      <c r="K19" s="188"/>
      <c r="L19" s="172">
        <v>-344.2</v>
      </c>
      <c r="M19" s="172"/>
      <c r="N19" s="105"/>
      <c r="O19" s="105"/>
      <c r="P19" s="108"/>
    </row>
    <row r="20" spans="1:16" ht="11.45" customHeight="1">
      <c r="A20" s="184"/>
      <c r="B20" s="187" t="s">
        <v>104</v>
      </c>
      <c r="C20" s="187"/>
      <c r="D20" s="187"/>
      <c r="E20" s="199"/>
      <c r="F20" s="448">
        <v>-47.2</v>
      </c>
      <c r="G20" s="188"/>
      <c r="H20" s="172">
        <v>-45.5</v>
      </c>
      <c r="I20" s="199"/>
      <c r="J20" s="172">
        <f>-116.7+F20-0.1</f>
        <v>-164</v>
      </c>
      <c r="K20" s="188"/>
      <c r="L20" s="172">
        <v>-383.4</v>
      </c>
      <c r="M20" s="172"/>
      <c r="N20" s="105"/>
      <c r="O20" s="105"/>
      <c r="P20" s="108"/>
    </row>
    <row r="21" spans="1:16" ht="11.45" customHeight="1">
      <c r="A21" s="184"/>
      <c r="B21" s="187" t="s">
        <v>87</v>
      </c>
      <c r="C21" s="187"/>
      <c r="D21" s="182"/>
      <c r="E21" s="199"/>
      <c r="F21" s="448">
        <v>-4.5</v>
      </c>
      <c r="G21" s="188"/>
      <c r="H21" s="172">
        <v>-6</v>
      </c>
      <c r="I21" s="199"/>
      <c r="J21" s="172">
        <f>-14.5+F21</f>
        <v>-19</v>
      </c>
      <c r="K21" s="188"/>
      <c r="L21" s="172">
        <v>-26.3</v>
      </c>
      <c r="M21" s="172"/>
      <c r="N21" s="105"/>
      <c r="O21" s="105"/>
      <c r="P21" s="108"/>
    </row>
    <row r="22" spans="1:16" ht="11.45" customHeight="1">
      <c r="A22" s="184"/>
      <c r="B22" s="187" t="s">
        <v>109</v>
      </c>
      <c r="C22" s="187"/>
      <c r="D22" s="156"/>
      <c r="E22" s="199"/>
      <c r="F22" s="448">
        <v>-9</v>
      </c>
      <c r="G22" s="188"/>
      <c r="H22" s="172">
        <v>-6.2</v>
      </c>
      <c r="I22" s="199"/>
      <c r="J22" s="172">
        <f>-15.2+F22</f>
        <v>-24.2</v>
      </c>
      <c r="K22" s="188"/>
      <c r="L22" s="172">
        <v>-32.299999999999997</v>
      </c>
      <c r="M22" s="172"/>
      <c r="N22" s="105"/>
      <c r="O22" s="105"/>
      <c r="P22" s="107"/>
    </row>
    <row r="23" spans="1:16" ht="11.45" customHeight="1">
      <c r="A23" s="184"/>
      <c r="B23" s="156" t="s">
        <v>137</v>
      </c>
      <c r="C23" s="156"/>
      <c r="D23" s="156"/>
      <c r="E23" s="199"/>
      <c r="F23" s="448">
        <v>1.5</v>
      </c>
      <c r="G23" s="188"/>
      <c r="H23" s="172">
        <v>1.3</v>
      </c>
      <c r="I23" s="199"/>
      <c r="J23" s="172">
        <f>87.1+F23</f>
        <v>88.6</v>
      </c>
      <c r="K23" s="188"/>
      <c r="L23" s="172">
        <v>6.2</v>
      </c>
      <c r="M23" s="172"/>
      <c r="N23" s="105"/>
      <c r="O23" s="105"/>
      <c r="P23" s="107"/>
    </row>
    <row r="24" spans="1:16" ht="11.45" customHeight="1">
      <c r="A24" s="200"/>
      <c r="B24" s="187" t="s">
        <v>135</v>
      </c>
      <c r="C24" s="187"/>
      <c r="D24" s="187"/>
      <c r="E24" s="199"/>
      <c r="F24" s="448">
        <v>-2</v>
      </c>
      <c r="G24" s="188"/>
      <c r="H24" s="172">
        <v>-3.1</v>
      </c>
      <c r="I24" s="199"/>
      <c r="J24" s="172">
        <f>-3+F24</f>
        <v>-5</v>
      </c>
      <c r="K24" s="188"/>
      <c r="L24" s="172">
        <v>-6.3</v>
      </c>
      <c r="M24" s="172"/>
      <c r="N24" s="105"/>
      <c r="O24" s="105"/>
      <c r="P24" s="108"/>
    </row>
    <row r="25" spans="1:16" ht="11.45" customHeight="1">
      <c r="A25" s="194"/>
      <c r="B25" s="195" t="s">
        <v>136</v>
      </c>
      <c r="C25" s="196"/>
      <c r="D25" s="195"/>
      <c r="E25" s="197"/>
      <c r="F25" s="461">
        <f>SUM(F19:F24)</f>
        <v>-131.4</v>
      </c>
      <c r="G25" s="228"/>
      <c r="H25" s="174">
        <f>SUM(H19:H24)</f>
        <v>-117.4</v>
      </c>
      <c r="I25" s="197"/>
      <c r="J25" s="174">
        <f>SUM(J19:J24)</f>
        <v>-426.9</v>
      </c>
      <c r="K25" s="228"/>
      <c r="L25" s="174">
        <f>SUM(L19:L24)</f>
        <v>-786.29999999999973</v>
      </c>
      <c r="M25" s="171"/>
      <c r="N25" s="107"/>
      <c r="O25" s="107"/>
      <c r="P25" s="108"/>
    </row>
    <row r="26" spans="1:16" ht="11.45" customHeight="1">
      <c r="A26" s="200"/>
      <c r="B26" s="201" t="s">
        <v>116</v>
      </c>
      <c r="C26" s="201"/>
      <c r="D26" s="201"/>
      <c r="E26" s="199"/>
      <c r="F26" s="474">
        <v>-1.8</v>
      </c>
      <c r="G26" s="188"/>
      <c r="H26" s="172">
        <v>-0.1</v>
      </c>
      <c r="I26" s="199"/>
      <c r="J26" s="202">
        <f>37.6+F26</f>
        <v>35.800000000000004</v>
      </c>
      <c r="K26" s="188"/>
      <c r="L26" s="172">
        <v>143.4</v>
      </c>
      <c r="M26" s="172"/>
      <c r="N26" s="105"/>
      <c r="O26" s="105"/>
      <c r="P26" s="108"/>
    </row>
    <row r="27" spans="1:16" ht="11.45" customHeight="1">
      <c r="A27" s="200"/>
      <c r="B27" s="201" t="s">
        <v>192</v>
      </c>
      <c r="C27" s="201"/>
      <c r="D27" s="201"/>
      <c r="E27" s="203"/>
      <c r="F27" s="474">
        <v>-6.2</v>
      </c>
      <c r="G27" s="173"/>
      <c r="H27" s="172">
        <v>-6.2</v>
      </c>
      <c r="I27" s="203"/>
      <c r="J27" s="202">
        <f>-18.6+F27</f>
        <v>-24.8</v>
      </c>
      <c r="K27" s="173"/>
      <c r="L27" s="172">
        <v>-94.699999999999989</v>
      </c>
      <c r="M27" s="172"/>
      <c r="N27" s="105"/>
      <c r="O27" s="105"/>
      <c r="P27" s="107"/>
    </row>
    <row r="28" spans="1:16" ht="11.45" customHeight="1">
      <c r="A28" s="200"/>
      <c r="B28" s="201" t="s">
        <v>144</v>
      </c>
      <c r="C28" s="201"/>
      <c r="D28" s="201"/>
      <c r="E28" s="203"/>
      <c r="F28" s="448">
        <v>-65</v>
      </c>
      <c r="G28" s="173"/>
      <c r="H28" s="172">
        <v>-20</v>
      </c>
      <c r="I28" s="203"/>
      <c r="J28" s="172">
        <f>-10+F28</f>
        <v>-75</v>
      </c>
      <c r="K28" s="173"/>
      <c r="L28" s="172">
        <v>100</v>
      </c>
      <c r="M28" s="172"/>
      <c r="N28" s="105"/>
      <c r="O28" s="105"/>
      <c r="P28" s="107"/>
    </row>
    <row r="29" spans="1:16" ht="11.45" customHeight="1">
      <c r="A29" s="200"/>
      <c r="B29" s="201" t="s">
        <v>86</v>
      </c>
      <c r="C29" s="201"/>
      <c r="D29" s="156"/>
      <c r="E29" s="199"/>
      <c r="F29" s="448">
        <v>0</v>
      </c>
      <c r="G29" s="188"/>
      <c r="H29" s="172">
        <v>0</v>
      </c>
      <c r="I29" s="199"/>
      <c r="J29" s="172">
        <f>+F29</f>
        <v>0</v>
      </c>
      <c r="K29" s="188"/>
      <c r="L29" s="172">
        <v>-15.1</v>
      </c>
      <c r="M29" s="172"/>
      <c r="N29" s="105"/>
      <c r="O29" s="105"/>
      <c r="P29" s="108"/>
    </row>
    <row r="30" spans="1:16" ht="11.45" customHeight="1">
      <c r="A30" s="184"/>
      <c r="B30" s="201" t="s">
        <v>247</v>
      </c>
      <c r="C30" s="201"/>
      <c r="D30" s="156"/>
      <c r="E30" s="199"/>
      <c r="F30" s="448">
        <f>8+96.2</f>
        <v>104.2</v>
      </c>
      <c r="G30" s="190"/>
      <c r="H30" s="172">
        <v>0</v>
      </c>
      <c r="I30" s="199"/>
      <c r="J30" s="172">
        <f>+F30</f>
        <v>104.2</v>
      </c>
      <c r="K30" s="190"/>
      <c r="L30" s="172">
        <v>2.9</v>
      </c>
      <c r="M30" s="172"/>
      <c r="N30" s="105"/>
      <c r="O30" s="105"/>
      <c r="P30" s="111"/>
    </row>
    <row r="31" spans="1:16" ht="11.45" customHeight="1">
      <c r="A31" s="184"/>
      <c r="B31" s="201" t="s">
        <v>94</v>
      </c>
      <c r="C31" s="201"/>
      <c r="D31" s="156"/>
      <c r="E31" s="199"/>
      <c r="F31" s="448">
        <v>0</v>
      </c>
      <c r="G31" s="190"/>
      <c r="H31" s="172">
        <v>0</v>
      </c>
      <c r="I31" s="199"/>
      <c r="J31" s="172">
        <f>-20.3+F31</f>
        <v>-20.3</v>
      </c>
      <c r="K31" s="190"/>
      <c r="L31" s="172">
        <v>-84</v>
      </c>
      <c r="M31" s="172"/>
      <c r="N31" s="105"/>
      <c r="O31" s="105"/>
      <c r="P31" s="111"/>
    </row>
    <row r="32" spans="1:16" ht="11.45" customHeight="1">
      <c r="A32" s="184"/>
      <c r="B32" s="201" t="s">
        <v>85</v>
      </c>
      <c r="C32" s="201"/>
      <c r="D32" s="201"/>
      <c r="E32" s="199"/>
      <c r="F32" s="448">
        <v>-21.5</v>
      </c>
      <c r="G32" s="190"/>
      <c r="H32" s="172">
        <v>-23.3</v>
      </c>
      <c r="I32" s="199"/>
      <c r="J32" s="172">
        <f>-32.5+F32</f>
        <v>-54</v>
      </c>
      <c r="K32" s="190"/>
      <c r="L32" s="172">
        <v>-59.6</v>
      </c>
      <c r="M32" s="172"/>
      <c r="N32" s="105"/>
      <c r="O32" s="105"/>
      <c r="P32" s="111"/>
    </row>
    <row r="33" spans="1:16" ht="11.45" customHeight="1">
      <c r="A33" s="194"/>
      <c r="B33" s="195" t="s">
        <v>105</v>
      </c>
      <c r="C33" s="196"/>
      <c r="D33" s="195"/>
      <c r="E33" s="197"/>
      <c r="F33" s="461">
        <f>SUM(F26:F32)</f>
        <v>9.7000000000000028</v>
      </c>
      <c r="G33" s="228"/>
      <c r="H33" s="461">
        <f>SUM(H26:H32)</f>
        <v>-49.6</v>
      </c>
      <c r="I33" s="197"/>
      <c r="J33" s="461">
        <f>SUM(J26:J32)</f>
        <v>-34.099999999999994</v>
      </c>
      <c r="K33" s="228"/>
      <c r="L33" s="461">
        <f>SUM(L26:L32)</f>
        <v>-7.099999999999973</v>
      </c>
      <c r="M33" s="171"/>
      <c r="N33" s="107"/>
      <c r="O33" s="107"/>
      <c r="P33" s="108"/>
    </row>
    <row r="34" spans="1:16" ht="11.45" customHeight="1">
      <c r="A34" s="200"/>
      <c r="B34" s="187" t="s">
        <v>193</v>
      </c>
      <c r="C34" s="187"/>
      <c r="D34" s="200"/>
      <c r="E34" s="197"/>
      <c r="F34" s="172">
        <f>+F33+F25+F18</f>
        <v>-0.66922900000000141</v>
      </c>
      <c r="G34" s="188"/>
      <c r="H34" s="172">
        <f>+H33+H25+H18</f>
        <v>-35.699999999999932</v>
      </c>
      <c r="I34" s="197"/>
      <c r="J34" s="172">
        <f>+J33+J25+J18</f>
        <v>26.930771000000163</v>
      </c>
      <c r="K34" s="188"/>
      <c r="L34" s="172">
        <f>+L33+L25+L18</f>
        <v>-209.09999999999968</v>
      </c>
      <c r="M34" s="172"/>
      <c r="N34" s="105"/>
      <c r="O34" s="105"/>
      <c r="P34" s="108"/>
    </row>
    <row r="35" spans="1:16" ht="11.45" customHeight="1">
      <c r="A35" s="200"/>
      <c r="B35" s="187" t="s">
        <v>84</v>
      </c>
      <c r="C35" s="187"/>
      <c r="D35" s="200"/>
      <c r="E35" s="197"/>
      <c r="F35" s="172">
        <v>82.3</v>
      </c>
      <c r="G35" s="188"/>
      <c r="H35" s="172">
        <v>90.4</v>
      </c>
      <c r="I35" s="197"/>
      <c r="J35" s="172">
        <f>L36</f>
        <v>54.70000000000033</v>
      </c>
      <c r="K35" s="188"/>
      <c r="L35" s="172">
        <v>263.8</v>
      </c>
      <c r="M35" s="172"/>
      <c r="N35" s="105"/>
      <c r="O35" s="105"/>
      <c r="P35" s="108"/>
    </row>
    <row r="36" spans="1:16" ht="11.45" customHeight="1" thickBot="1">
      <c r="A36" s="204" t="s">
        <v>83</v>
      </c>
      <c r="B36" s="204"/>
      <c r="C36" s="204"/>
      <c r="D36" s="204"/>
      <c r="E36" s="197"/>
      <c r="F36" s="205">
        <f>SUM(F34:F35)</f>
        <v>81.630770999999996</v>
      </c>
      <c r="G36" s="206"/>
      <c r="H36" s="205">
        <f>SUM(H34:H35)</f>
        <v>54.700000000000074</v>
      </c>
      <c r="I36" s="197"/>
      <c r="J36" s="205">
        <f>SUM(J34:J35)</f>
        <v>81.630771000000493</v>
      </c>
      <c r="K36" s="206"/>
      <c r="L36" s="205">
        <f>SUM(L34:L35)</f>
        <v>54.70000000000033</v>
      </c>
      <c r="M36" s="171"/>
      <c r="N36" s="110"/>
      <c r="O36" s="110"/>
      <c r="P36" s="121"/>
    </row>
    <row r="37" spans="1:16">
      <c r="A37" s="1"/>
      <c r="B37" s="2" t="s">
        <v>0</v>
      </c>
      <c r="C37" s="2"/>
      <c r="D37" s="2"/>
      <c r="E37" s="2"/>
      <c r="F37" s="2"/>
      <c r="G37" s="2"/>
      <c r="H37" s="32"/>
      <c r="I37" s="2"/>
      <c r="J37" s="2"/>
      <c r="K37" s="2"/>
      <c r="L37" s="32"/>
      <c r="M37" s="2"/>
      <c r="N37" s="2"/>
      <c r="O37" s="2"/>
      <c r="P37" s="2"/>
    </row>
    <row r="38" spans="1:16">
      <c r="A38" s="44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2"/>
      <c r="P38" s="92"/>
    </row>
    <row r="39" spans="1:16" hidden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92"/>
      <c r="P39" s="44"/>
    </row>
    <row r="40" spans="1:16">
      <c r="A40" s="44" t="s">
        <v>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>
      <c r="A41" s="44" t="s">
        <v>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>
      <c r="A42" s="44"/>
      <c r="B42" s="44"/>
      <c r="C42" s="44"/>
      <c r="D42" s="44" t="s">
        <v>121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1:16">
      <c r="O69" s="44"/>
    </row>
  </sheetData>
  <mergeCells count="5">
    <mergeCell ref="J3:L3"/>
    <mergeCell ref="J4:L4"/>
    <mergeCell ref="A1:M1"/>
    <mergeCell ref="F3:H3"/>
    <mergeCell ref="F4:H4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71" orientation="portrait" r:id="rId1"/>
  <headerFooter alignWithMargins="0"/>
  <colBreaks count="1" manualBreakCount="1">
    <brk id="14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31"/>
  <sheetViews>
    <sheetView showGridLines="0" zoomScaleNormal="100" workbookViewId="0">
      <selection sqref="A1:N1"/>
    </sheetView>
  </sheetViews>
  <sheetFormatPr defaultColWidth="9.140625" defaultRowHeight="12.75"/>
  <cols>
    <col min="1" max="1" width="2.5703125" style="46" customWidth="1"/>
    <col min="2" max="2" width="41.5703125" style="46" customWidth="1"/>
    <col min="3" max="3" width="1.7109375" style="46" customWidth="1"/>
    <col min="4" max="4" width="9.5703125" style="46" customWidth="1"/>
    <col min="5" max="5" width="1.7109375" style="46" customWidth="1"/>
    <col min="6" max="6" width="8.85546875" style="46" customWidth="1"/>
    <col min="7" max="7" width="1.7109375" style="46" customWidth="1"/>
    <col min="8" max="8" width="8.7109375" style="46" customWidth="1"/>
    <col min="9" max="9" width="1.7109375" style="46" customWidth="1"/>
    <col min="10" max="10" width="10.85546875" style="46" bestFit="1" customWidth="1"/>
    <col min="11" max="11" width="1.7109375" style="46" customWidth="1"/>
    <col min="12" max="12" width="12.85546875" style="46" customWidth="1"/>
    <col min="13" max="13" width="1.7109375" style="46" customWidth="1"/>
    <col min="14" max="14" width="9.28515625" style="46" customWidth="1"/>
    <col min="15" max="15" width="1.7109375" style="46" customWidth="1"/>
    <col min="16" max="16" width="11.7109375" style="46" customWidth="1"/>
    <col min="17" max="18" width="9.140625" style="46"/>
    <col min="19" max="19" width="11.140625" style="46" bestFit="1" customWidth="1"/>
    <col min="20" max="16384" width="9.140625" style="46"/>
  </cols>
  <sheetData>
    <row r="1" spans="1:26" s="1" customFormat="1" ht="18.75">
      <c r="A1" s="521" t="s">
        <v>133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120"/>
      <c r="P1" s="120"/>
      <c r="Q1" s="120"/>
      <c r="R1" s="9"/>
      <c r="S1" s="130"/>
      <c r="T1" s="8"/>
      <c r="U1" s="8"/>
      <c r="V1" s="8"/>
      <c r="W1" s="140"/>
      <c r="X1" s="8"/>
      <c r="Y1" s="8"/>
      <c r="Z1" s="8"/>
    </row>
    <row r="2" spans="1:26" s="1" customFormat="1" ht="11.25" customHeight="1" thickBot="1">
      <c r="A2" s="207"/>
      <c r="B2" s="207"/>
      <c r="C2" s="207"/>
      <c r="D2" s="207"/>
      <c r="E2" s="207"/>
      <c r="F2" s="222"/>
      <c r="G2" s="222"/>
      <c r="H2" s="223"/>
      <c r="I2" s="223"/>
      <c r="J2" s="223"/>
      <c r="K2" s="395"/>
      <c r="L2" s="395"/>
      <c r="M2" s="396"/>
      <c r="N2" s="396"/>
      <c r="O2" s="94"/>
      <c r="P2" s="94"/>
      <c r="Q2" s="94"/>
      <c r="R2" s="20"/>
      <c r="S2" s="132"/>
      <c r="T2" s="8"/>
      <c r="U2" s="8"/>
      <c r="V2" s="8"/>
      <c r="W2" s="140"/>
      <c r="X2" s="8"/>
      <c r="Y2" s="8"/>
      <c r="Z2" s="8"/>
    </row>
    <row r="3" spans="1:26" ht="18.75">
      <c r="A3" s="160" t="s">
        <v>235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26" ht="11.45" customHeight="1">
      <c r="A4" s="55" t="s">
        <v>0</v>
      </c>
      <c r="B4" s="55"/>
      <c r="C4" s="55"/>
      <c r="D4" s="525" t="s">
        <v>92</v>
      </c>
      <c r="E4" s="525"/>
      <c r="F4" s="525"/>
      <c r="G4" s="525"/>
      <c r="H4" s="525"/>
      <c r="I4" s="525"/>
      <c r="J4" s="525"/>
      <c r="K4" s="525"/>
      <c r="L4" s="525"/>
      <c r="M4" s="161"/>
      <c r="N4" s="161"/>
      <c r="O4" s="55"/>
      <c r="P4" s="55"/>
    </row>
    <row r="5" spans="1:26" ht="11.45" customHeight="1">
      <c r="A5" s="44"/>
      <c r="B5" s="44"/>
      <c r="C5" s="45"/>
      <c r="D5" s="162" t="s">
        <v>61</v>
      </c>
      <c r="E5" s="162"/>
      <c r="F5" s="163" t="s">
        <v>60</v>
      </c>
      <c r="G5" s="163"/>
      <c r="H5" s="162" t="s">
        <v>59</v>
      </c>
      <c r="I5" s="164"/>
      <c r="J5" s="162"/>
      <c r="K5" s="162" t="s">
        <v>0</v>
      </c>
      <c r="L5" s="163" t="s">
        <v>129</v>
      </c>
      <c r="M5" s="163"/>
      <c r="N5" s="163"/>
      <c r="O5" s="74"/>
      <c r="P5" s="75"/>
      <c r="Q5" s="44"/>
      <c r="R5" s="44"/>
      <c r="S5" s="44"/>
      <c r="V5" s="44"/>
    </row>
    <row r="6" spans="1:26" ht="11.45" customHeight="1">
      <c r="A6" s="44"/>
      <c r="B6" s="44"/>
      <c r="C6" s="45"/>
      <c r="D6" s="165" t="s">
        <v>57</v>
      </c>
      <c r="E6" s="165"/>
      <c r="F6" s="163" t="s">
        <v>56</v>
      </c>
      <c r="G6" s="163"/>
      <c r="H6" s="162" t="s">
        <v>55</v>
      </c>
      <c r="I6" s="164"/>
      <c r="J6" s="162" t="s">
        <v>58</v>
      </c>
      <c r="K6" s="162" t="s">
        <v>0</v>
      </c>
      <c r="L6" s="163" t="s">
        <v>130</v>
      </c>
      <c r="M6" s="163"/>
      <c r="N6" s="163" t="s">
        <v>53</v>
      </c>
      <c r="O6" s="74"/>
      <c r="P6" s="74"/>
      <c r="Q6" s="44"/>
      <c r="R6" s="44"/>
      <c r="S6" s="44"/>
      <c r="V6" s="44"/>
    </row>
    <row r="7" spans="1:26" ht="11.45" customHeight="1">
      <c r="A7" s="159" t="s">
        <v>112</v>
      </c>
      <c r="B7" s="70"/>
      <c r="C7" s="45"/>
      <c r="D7" s="166" t="s">
        <v>52</v>
      </c>
      <c r="E7" s="167"/>
      <c r="F7" s="166" t="s">
        <v>52</v>
      </c>
      <c r="G7" s="168"/>
      <c r="H7" s="166" t="s">
        <v>51</v>
      </c>
      <c r="I7" s="168"/>
      <c r="J7" s="169" t="s">
        <v>54</v>
      </c>
      <c r="K7" s="167" t="s">
        <v>0</v>
      </c>
      <c r="L7" s="166" t="s">
        <v>131</v>
      </c>
      <c r="M7" s="168"/>
      <c r="N7" s="166" t="s">
        <v>50</v>
      </c>
      <c r="O7" s="72"/>
      <c r="P7" s="73"/>
      <c r="Q7" s="44"/>
      <c r="R7" s="44"/>
      <c r="S7" s="44"/>
      <c r="T7" s="44"/>
      <c r="U7" s="44"/>
      <c r="V7" s="44"/>
    </row>
    <row r="8" spans="1:26" s="69" customFormat="1" ht="11.45" customHeight="1">
      <c r="A8" s="154" t="s">
        <v>140</v>
      </c>
      <c r="B8" s="154"/>
      <c r="C8" s="50"/>
      <c r="D8" s="170">
        <v>96.5</v>
      </c>
      <c r="E8" s="170" t="s">
        <v>0</v>
      </c>
      <c r="F8" s="170">
        <v>-1.4</v>
      </c>
      <c r="G8" s="170" t="s">
        <v>0</v>
      </c>
      <c r="H8" s="170">
        <v>519.5</v>
      </c>
      <c r="I8" s="170" t="s">
        <v>0</v>
      </c>
      <c r="J8" s="170">
        <v>1479.4</v>
      </c>
      <c r="K8" s="170" t="s">
        <v>0</v>
      </c>
      <c r="L8" s="170">
        <v>-28.4</v>
      </c>
      <c r="M8" s="170" t="s">
        <v>0</v>
      </c>
      <c r="N8" s="171">
        <f t="shared" ref="N8:N27" si="0">SUM(D8:L8)</f>
        <v>2065.6</v>
      </c>
      <c r="O8" s="135"/>
      <c r="P8" s="110"/>
      <c r="Q8" s="50"/>
      <c r="R8" s="50"/>
      <c r="S8" s="50"/>
      <c r="T8" s="50"/>
      <c r="U8" s="50"/>
      <c r="V8" s="50"/>
    </row>
    <row r="9" spans="1:26" s="51" customFormat="1" ht="11.45" customHeight="1">
      <c r="A9" s="155"/>
      <c r="B9" s="156" t="s">
        <v>49</v>
      </c>
      <c r="C9" s="52"/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f>'IS &amp; OCI'!L22</f>
        <v>-50.899999999999871</v>
      </c>
      <c r="K9" s="172"/>
      <c r="L9" s="172">
        <f>'IS &amp; OCI'!L27</f>
        <v>-24.2</v>
      </c>
      <c r="M9" s="172">
        <v>1.3</v>
      </c>
      <c r="N9" s="173">
        <f t="shared" si="0"/>
        <v>-75.099999999999866</v>
      </c>
      <c r="O9" s="133"/>
      <c r="P9" s="107"/>
      <c r="Q9" s="71"/>
      <c r="R9" s="54"/>
      <c r="S9" s="54"/>
      <c r="T9" s="54"/>
      <c r="U9" s="54"/>
      <c r="V9" s="54"/>
    </row>
    <row r="10" spans="1:26" s="51" customFormat="1" ht="11.45" customHeight="1">
      <c r="A10" s="155"/>
      <c r="B10" s="156" t="s">
        <v>139</v>
      </c>
      <c r="C10" s="52"/>
      <c r="D10" s="173">
        <v>0</v>
      </c>
      <c r="E10" s="173"/>
      <c r="F10" s="173">
        <v>0</v>
      </c>
      <c r="G10" s="173"/>
      <c r="H10" s="173">
        <v>0</v>
      </c>
      <c r="I10" s="173"/>
      <c r="J10" s="173">
        <v>8.1999999999999993</v>
      </c>
      <c r="K10" s="173"/>
      <c r="L10" s="173">
        <v>-8.1999999999999993</v>
      </c>
      <c r="M10" s="173"/>
      <c r="N10" s="173">
        <f t="shared" ref="N10:N11" si="1">SUM(D10:L10)</f>
        <v>0</v>
      </c>
      <c r="O10" s="107"/>
      <c r="P10" s="107"/>
      <c r="Q10" s="71"/>
      <c r="R10" s="54"/>
      <c r="S10" s="19"/>
      <c r="T10" s="54"/>
      <c r="U10" s="54"/>
      <c r="V10" s="54"/>
    </row>
    <row r="11" spans="1:26" s="51" customFormat="1" ht="11.45" customHeight="1">
      <c r="A11" s="155"/>
      <c r="B11" s="156" t="s">
        <v>215</v>
      </c>
      <c r="C11" s="52"/>
      <c r="D11" s="173">
        <v>0</v>
      </c>
      <c r="E11" s="173"/>
      <c r="F11" s="173">
        <v>0</v>
      </c>
      <c r="G11" s="173"/>
      <c r="H11" s="173">
        <v>0</v>
      </c>
      <c r="I11" s="173"/>
      <c r="J11" s="173">
        <v>-84</v>
      </c>
      <c r="K11" s="173"/>
      <c r="L11" s="173">
        <v>0</v>
      </c>
      <c r="M11" s="173"/>
      <c r="N11" s="173">
        <f t="shared" si="1"/>
        <v>-84</v>
      </c>
      <c r="O11" s="107"/>
      <c r="P11" s="107"/>
      <c r="Q11" s="71"/>
      <c r="R11" s="54"/>
      <c r="S11" s="19"/>
      <c r="T11" s="54"/>
      <c r="U11" s="54"/>
      <c r="V11" s="54"/>
    </row>
    <row r="12" spans="1:26" s="51" customFormat="1" ht="11.45" customHeight="1">
      <c r="A12" s="155"/>
      <c r="B12" s="156" t="s">
        <v>48</v>
      </c>
      <c r="C12" s="52"/>
      <c r="D12" s="172">
        <v>0</v>
      </c>
      <c r="E12" s="172">
        <v>0</v>
      </c>
      <c r="F12" s="172">
        <v>-0.7</v>
      </c>
      <c r="G12" s="172">
        <v>0</v>
      </c>
      <c r="H12" s="172">
        <v>0</v>
      </c>
      <c r="I12" s="172">
        <v>0</v>
      </c>
      <c r="J12" s="172">
        <v>-14.4</v>
      </c>
      <c r="K12" s="172">
        <v>0</v>
      </c>
      <c r="L12" s="172">
        <v>0</v>
      </c>
      <c r="M12" s="172">
        <v>0</v>
      </c>
      <c r="N12" s="173">
        <f t="shared" si="0"/>
        <v>-15.1</v>
      </c>
      <c r="O12" s="133"/>
      <c r="P12" s="107"/>
      <c r="Q12" s="71"/>
      <c r="R12" s="54"/>
      <c r="S12" s="54"/>
      <c r="T12" s="54"/>
      <c r="U12" s="54"/>
      <c r="V12" s="54"/>
    </row>
    <row r="13" spans="1:26" s="51" customFormat="1" ht="11.45" customHeight="1">
      <c r="A13" s="155"/>
      <c r="B13" s="157" t="s">
        <v>126</v>
      </c>
      <c r="C13" s="52"/>
      <c r="D13" s="172">
        <v>0</v>
      </c>
      <c r="E13" s="172">
        <v>0</v>
      </c>
      <c r="F13" s="172">
        <v>0.2</v>
      </c>
      <c r="G13" s="172">
        <v>0</v>
      </c>
      <c r="H13" s="172">
        <v>7.4</v>
      </c>
      <c r="I13" s="172">
        <v>0</v>
      </c>
      <c r="J13" s="172">
        <v>2.6</v>
      </c>
      <c r="K13" s="172">
        <v>0</v>
      </c>
      <c r="L13" s="172">
        <v>0</v>
      </c>
      <c r="M13" s="172">
        <v>0</v>
      </c>
      <c r="N13" s="173">
        <f t="shared" si="0"/>
        <v>10.200000000000001</v>
      </c>
      <c r="O13" s="133"/>
      <c r="P13" s="107"/>
      <c r="Q13" s="71"/>
      <c r="R13" s="54"/>
      <c r="S13" s="54"/>
      <c r="T13" s="54"/>
      <c r="U13" s="54"/>
      <c r="V13" s="54"/>
    </row>
    <row r="14" spans="1:26" s="69" customFormat="1" ht="11.45" customHeight="1">
      <c r="A14" s="158" t="s">
        <v>236</v>
      </c>
      <c r="B14" s="158"/>
      <c r="C14" s="50"/>
      <c r="D14" s="174">
        <f>SUM(D8:D13)</f>
        <v>96.5</v>
      </c>
      <c r="E14" s="171"/>
      <c r="F14" s="174">
        <f>SUM(F8:F13)</f>
        <v>-1.8999999999999997</v>
      </c>
      <c r="G14" s="171"/>
      <c r="H14" s="174">
        <f>SUM(H8:H13)</f>
        <v>526.9</v>
      </c>
      <c r="I14" s="171"/>
      <c r="J14" s="174">
        <f>SUM(J8:J13)</f>
        <v>1340.9</v>
      </c>
      <c r="K14" s="171"/>
      <c r="L14" s="174">
        <f>SUM(L8:L13)</f>
        <v>-60.8</v>
      </c>
      <c r="M14" s="171"/>
      <c r="N14" s="174">
        <f>SUM(D14:L14)</f>
        <v>1901.6000000000001</v>
      </c>
      <c r="O14" s="135"/>
      <c r="P14" s="110"/>
      <c r="Q14" s="50"/>
      <c r="R14" s="50"/>
      <c r="S14" s="50"/>
      <c r="T14" s="50"/>
      <c r="U14" s="50"/>
      <c r="V14" s="50"/>
    </row>
    <row r="15" spans="1:26" s="69" customFormat="1" ht="11.45" customHeight="1">
      <c r="A15" s="447" t="s">
        <v>216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10"/>
      <c r="N15" s="110"/>
      <c r="O15" s="110"/>
      <c r="P15" s="110"/>
      <c r="Q15" s="50"/>
      <c r="R15" s="50"/>
      <c r="S15" s="50"/>
      <c r="T15" s="50"/>
      <c r="U15" s="50"/>
      <c r="V15" s="50"/>
    </row>
    <row r="16" spans="1:26" s="139" customFormat="1" ht="11.45" customHeight="1">
      <c r="A16" s="93"/>
      <c r="B16" s="138"/>
      <c r="C16" s="13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38"/>
      <c r="R16" s="138"/>
      <c r="S16" s="138"/>
      <c r="T16" s="138"/>
      <c r="U16" s="138"/>
      <c r="V16" s="138"/>
    </row>
    <row r="17" spans="1:22" s="69" customFormat="1" ht="11.45" customHeight="1">
      <c r="A17" s="160" t="s">
        <v>237</v>
      </c>
      <c r="B17" s="50"/>
      <c r="C17" s="5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50"/>
      <c r="R17" s="50"/>
      <c r="S17" s="50"/>
      <c r="T17" s="50"/>
      <c r="U17" s="50"/>
      <c r="V17" s="50"/>
    </row>
    <row r="18" spans="1:22" ht="11.45" customHeight="1">
      <c r="A18" s="55" t="s">
        <v>0</v>
      </c>
      <c r="B18" s="55"/>
      <c r="C18" s="55"/>
      <c r="D18" s="525" t="s">
        <v>92</v>
      </c>
      <c r="E18" s="525"/>
      <c r="F18" s="525"/>
      <c r="G18" s="525"/>
      <c r="H18" s="525"/>
      <c r="I18" s="525"/>
      <c r="J18" s="525"/>
      <c r="K18" s="525"/>
      <c r="L18" s="525"/>
      <c r="M18" s="161"/>
      <c r="N18" s="161"/>
      <c r="O18" s="55"/>
      <c r="P18" s="55"/>
    </row>
    <row r="19" spans="1:22" ht="11.45" customHeight="1">
      <c r="A19" s="44"/>
      <c r="B19" s="44"/>
      <c r="C19" s="45"/>
      <c r="D19" s="162" t="s">
        <v>61</v>
      </c>
      <c r="E19" s="162"/>
      <c r="F19" s="163" t="s">
        <v>60</v>
      </c>
      <c r="G19" s="163"/>
      <c r="H19" s="162" t="s">
        <v>59</v>
      </c>
      <c r="I19" s="164"/>
      <c r="J19" s="162"/>
      <c r="K19" s="162" t="s">
        <v>0</v>
      </c>
      <c r="L19" s="163" t="s">
        <v>129</v>
      </c>
      <c r="M19" s="163"/>
      <c r="N19" s="163"/>
      <c r="O19" s="74"/>
      <c r="P19" s="75"/>
      <c r="Q19" s="44"/>
      <c r="R19" s="44"/>
      <c r="S19" s="44"/>
      <c r="V19" s="44"/>
    </row>
    <row r="20" spans="1:22" ht="11.45" customHeight="1">
      <c r="A20" s="44"/>
      <c r="B20" s="44"/>
      <c r="C20" s="45"/>
      <c r="D20" s="165" t="s">
        <v>57</v>
      </c>
      <c r="E20" s="165"/>
      <c r="F20" s="163" t="s">
        <v>56</v>
      </c>
      <c r="G20" s="163"/>
      <c r="H20" s="162" t="s">
        <v>55</v>
      </c>
      <c r="I20" s="164"/>
      <c r="J20" s="162" t="s">
        <v>58</v>
      </c>
      <c r="K20" s="162" t="s">
        <v>0</v>
      </c>
      <c r="L20" s="163" t="s">
        <v>130</v>
      </c>
      <c r="M20" s="163"/>
      <c r="N20" s="163" t="s">
        <v>53</v>
      </c>
      <c r="O20" s="74"/>
      <c r="P20" s="74"/>
      <c r="Q20" s="44"/>
      <c r="R20" s="44"/>
      <c r="S20" s="141"/>
      <c r="V20" s="44"/>
    </row>
    <row r="21" spans="1:22" ht="11.45" customHeight="1">
      <c r="A21" s="159" t="s">
        <v>112</v>
      </c>
      <c r="B21" s="70"/>
      <c r="C21" s="45"/>
      <c r="D21" s="166" t="s">
        <v>52</v>
      </c>
      <c r="E21" s="167"/>
      <c r="F21" s="166" t="s">
        <v>52</v>
      </c>
      <c r="G21" s="168"/>
      <c r="H21" s="166" t="s">
        <v>51</v>
      </c>
      <c r="I21" s="168"/>
      <c r="J21" s="169" t="s">
        <v>54</v>
      </c>
      <c r="K21" s="167" t="s">
        <v>0</v>
      </c>
      <c r="L21" s="166" t="s">
        <v>131</v>
      </c>
      <c r="M21" s="168"/>
      <c r="N21" s="166" t="s">
        <v>50</v>
      </c>
      <c r="O21" s="72"/>
      <c r="P21" s="73"/>
      <c r="Q21" s="44"/>
      <c r="R21" s="44"/>
      <c r="S21" s="141"/>
      <c r="T21" s="44"/>
      <c r="U21" s="44"/>
      <c r="V21" s="44"/>
    </row>
    <row r="22" spans="1:22" s="69" customFormat="1" ht="11.45" customHeight="1">
      <c r="A22" s="154" t="s">
        <v>178</v>
      </c>
      <c r="B22" s="154"/>
      <c r="C22" s="154"/>
      <c r="D22" s="170">
        <v>96.5</v>
      </c>
      <c r="E22" s="170">
        <v>0</v>
      </c>
      <c r="F22" s="170">
        <v>-1.9</v>
      </c>
      <c r="G22" s="170">
        <v>0</v>
      </c>
      <c r="H22" s="170">
        <v>526.9</v>
      </c>
      <c r="I22" s="170">
        <v>0</v>
      </c>
      <c r="J22" s="170">
        <v>1340.9</v>
      </c>
      <c r="K22" s="170">
        <v>0</v>
      </c>
      <c r="L22" s="170">
        <v>-60.8</v>
      </c>
      <c r="M22" s="171"/>
      <c r="N22" s="171">
        <f t="shared" si="0"/>
        <v>1901.6000000000001</v>
      </c>
      <c r="O22" s="110"/>
      <c r="P22" s="109"/>
      <c r="Q22" s="50"/>
      <c r="R22" s="50"/>
      <c r="S22" s="142"/>
      <c r="T22" s="50"/>
      <c r="U22" s="50"/>
      <c r="V22" s="50"/>
    </row>
    <row r="23" spans="1:22" s="51" customFormat="1" ht="11.45" customHeight="1">
      <c r="A23" s="155"/>
      <c r="B23" s="156" t="s">
        <v>49</v>
      </c>
      <c r="C23" s="155"/>
      <c r="D23" s="173">
        <v>0</v>
      </c>
      <c r="E23" s="173"/>
      <c r="F23" s="173">
        <v>0</v>
      </c>
      <c r="G23" s="173"/>
      <c r="H23" s="173">
        <v>0</v>
      </c>
      <c r="I23" s="173"/>
      <c r="J23" s="173">
        <f>'IS &amp; OCI'!J22</f>
        <v>-527.93322899999987</v>
      </c>
      <c r="K23" s="173"/>
      <c r="L23" s="173">
        <f>'IS &amp; OCI'!J27</f>
        <v>-1.0800000000000003</v>
      </c>
      <c r="M23" s="173"/>
      <c r="N23" s="173">
        <f t="shared" si="0"/>
        <v>-529.01322899999991</v>
      </c>
      <c r="O23" s="107"/>
      <c r="P23" s="107"/>
      <c r="Q23" s="71"/>
      <c r="R23" s="54"/>
      <c r="S23" s="19"/>
      <c r="T23" s="54"/>
      <c r="U23" s="54"/>
      <c r="V23" s="54"/>
    </row>
    <row r="24" spans="1:22" s="51" customFormat="1" ht="11.45" customHeight="1">
      <c r="A24" s="155"/>
      <c r="B24" s="156" t="s">
        <v>239</v>
      </c>
      <c r="C24" s="155"/>
      <c r="D24" s="173">
        <v>7.5</v>
      </c>
      <c r="E24" s="173"/>
      <c r="F24" s="173">
        <v>0</v>
      </c>
      <c r="G24" s="173"/>
      <c r="H24" s="173">
        <v>89.2</v>
      </c>
      <c r="I24" s="173"/>
      <c r="J24" s="173">
        <v>0</v>
      </c>
      <c r="K24" s="173"/>
      <c r="L24" s="173">
        <v>0</v>
      </c>
      <c r="M24" s="173"/>
      <c r="N24" s="173">
        <f t="shared" si="0"/>
        <v>96.7</v>
      </c>
      <c r="O24" s="107"/>
      <c r="P24" s="107"/>
      <c r="Q24" s="71"/>
      <c r="R24" s="54"/>
      <c r="S24" s="19"/>
      <c r="T24" s="54"/>
      <c r="U24" s="54"/>
      <c r="V24" s="54"/>
    </row>
    <row r="25" spans="1:22" s="51" customFormat="1" ht="11.45" customHeight="1">
      <c r="A25" s="155"/>
      <c r="B25" s="156" t="s">
        <v>240</v>
      </c>
      <c r="C25" s="155"/>
      <c r="D25" s="173">
        <v>0</v>
      </c>
      <c r="E25" s="173"/>
      <c r="F25" s="173">
        <v>0.6</v>
      </c>
      <c r="G25" s="173"/>
      <c r="H25" s="173">
        <v>0</v>
      </c>
      <c r="I25" s="173"/>
      <c r="J25" s="173">
        <v>7.3</v>
      </c>
      <c r="K25" s="173"/>
      <c r="L25" s="173">
        <v>0</v>
      </c>
      <c r="M25" s="173"/>
      <c r="N25" s="173">
        <f t="shared" si="0"/>
        <v>7.8999999999999995</v>
      </c>
      <c r="O25" s="107"/>
      <c r="P25" s="107"/>
      <c r="Q25" s="71"/>
      <c r="R25" s="54"/>
      <c r="S25" s="19"/>
      <c r="T25" s="54"/>
      <c r="U25" s="54"/>
      <c r="V25" s="54"/>
    </row>
    <row r="26" spans="1:22" s="51" customFormat="1" ht="11.45" customHeight="1">
      <c r="A26" s="155"/>
      <c r="B26" s="156" t="s">
        <v>241</v>
      </c>
      <c r="C26" s="52"/>
      <c r="D26" s="173">
        <v>0</v>
      </c>
      <c r="E26" s="173"/>
      <c r="F26" s="173">
        <v>0</v>
      </c>
      <c r="G26" s="173"/>
      <c r="H26" s="173">
        <v>0</v>
      </c>
      <c r="I26" s="173"/>
      <c r="J26" s="173">
        <v>-20.347999999999999</v>
      </c>
      <c r="K26" s="173"/>
      <c r="L26" s="173">
        <v>0</v>
      </c>
      <c r="M26" s="173"/>
      <c r="N26" s="173">
        <f t="shared" si="0"/>
        <v>-20.347999999999999</v>
      </c>
      <c r="O26" s="107"/>
      <c r="P26" s="107"/>
      <c r="Q26" s="71"/>
      <c r="R26" s="54"/>
      <c r="S26" s="19"/>
      <c r="T26" s="54"/>
      <c r="U26" s="54"/>
      <c r="V26" s="54"/>
    </row>
    <row r="27" spans="1:22" s="51" customFormat="1" ht="11.45" customHeight="1">
      <c r="A27" s="155"/>
      <c r="B27" s="157" t="s">
        <v>126</v>
      </c>
      <c r="C27" s="155"/>
      <c r="D27" s="173">
        <v>0</v>
      </c>
      <c r="E27" s="173"/>
      <c r="F27" s="173">
        <v>0.2</v>
      </c>
      <c r="G27" s="173"/>
      <c r="H27" s="173">
        <f>1.9+1.7+1.8+1.3</f>
        <v>6.6999999999999993</v>
      </c>
      <c r="I27" s="173" t="s">
        <v>0</v>
      </c>
      <c r="J27" s="173">
        <v>0</v>
      </c>
      <c r="K27" s="173"/>
      <c r="L27" s="173">
        <v>0</v>
      </c>
      <c r="M27" s="173"/>
      <c r="N27" s="173">
        <f t="shared" si="0"/>
        <v>6.8999999999999995</v>
      </c>
      <c r="O27" s="107"/>
      <c r="P27" s="107"/>
      <c r="Q27" s="53"/>
      <c r="R27" s="54"/>
      <c r="S27" s="54"/>
      <c r="T27" s="54"/>
      <c r="U27" s="54"/>
      <c r="V27" s="54"/>
    </row>
    <row r="28" spans="1:22" s="69" customFormat="1" ht="11.45" customHeight="1">
      <c r="A28" s="158" t="s">
        <v>238</v>
      </c>
      <c r="B28" s="158"/>
      <c r="C28" s="154"/>
      <c r="D28" s="174">
        <f t="shared" ref="D28:L28" si="2">SUM(D22:D27)</f>
        <v>104</v>
      </c>
      <c r="E28" s="174">
        <f t="shared" si="2"/>
        <v>0</v>
      </c>
      <c r="F28" s="174">
        <f t="shared" si="2"/>
        <v>-1.0999999999999999</v>
      </c>
      <c r="G28" s="174">
        <f t="shared" si="2"/>
        <v>0</v>
      </c>
      <c r="H28" s="174">
        <f t="shared" si="2"/>
        <v>622.80000000000007</v>
      </c>
      <c r="I28" s="174">
        <f t="shared" si="2"/>
        <v>0</v>
      </c>
      <c r="J28" s="174">
        <f t="shared" si="2"/>
        <v>799.91877100000022</v>
      </c>
      <c r="K28" s="174">
        <f t="shared" si="2"/>
        <v>0</v>
      </c>
      <c r="L28" s="174">
        <f t="shared" si="2"/>
        <v>-61.879999999999995</v>
      </c>
      <c r="M28" s="171"/>
      <c r="N28" s="174">
        <f>SUM(D28:L28)</f>
        <v>1463.7387710000003</v>
      </c>
      <c r="O28" s="110"/>
      <c r="P28" s="109"/>
      <c r="Q28" s="50"/>
      <c r="R28" s="50"/>
      <c r="S28" s="50"/>
      <c r="T28" s="50"/>
      <c r="U28" s="50"/>
      <c r="V28" s="50"/>
    </row>
    <row r="29" spans="1:22" s="69" customFormat="1" ht="11.45" customHeight="1">
      <c r="A29" s="447" t="s">
        <v>244</v>
      </c>
      <c r="B29" s="154"/>
      <c r="C29" s="154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10"/>
      <c r="P29" s="110"/>
      <c r="Q29" s="50"/>
      <c r="R29" s="50"/>
      <c r="S29" s="50"/>
      <c r="T29" s="50"/>
      <c r="U29" s="50"/>
      <c r="V29" s="50"/>
    </row>
    <row r="30" spans="1:22" s="69" customFormat="1" ht="11.45" customHeight="1">
      <c r="A30" s="447" t="s">
        <v>243</v>
      </c>
      <c r="B30" s="154"/>
      <c r="C30" s="154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10"/>
      <c r="P30" s="109"/>
      <c r="Q30" s="50"/>
      <c r="R30" s="50"/>
      <c r="S30" s="50"/>
      <c r="T30" s="50"/>
      <c r="U30" s="50"/>
      <c r="V30" s="50"/>
    </row>
    <row r="31" spans="1:22" ht="10.5" customHeight="1">
      <c r="A31" s="447" t="s">
        <v>242</v>
      </c>
    </row>
  </sheetData>
  <mergeCells count="3">
    <mergeCell ref="D4:L4"/>
    <mergeCell ref="D18:L18"/>
    <mergeCell ref="A1:N1"/>
  </mergeCells>
  <pageMargins left="0.5" right="0.25" top="0.39369999999999999" bottom="0.25" header="0.31490000000000001" footer="0.23619999999999999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42"/>
  <sheetViews>
    <sheetView showGridLines="0" tabSelected="1" zoomScaleNormal="100" workbookViewId="0">
      <selection sqref="A1:O1"/>
    </sheetView>
  </sheetViews>
  <sheetFormatPr defaultColWidth="9.140625" defaultRowHeight="12.75"/>
  <cols>
    <col min="1" max="1" width="2.5703125" style="44" customWidth="1"/>
    <col min="2" max="2" width="59.140625" style="44" customWidth="1"/>
    <col min="3" max="3" width="1.7109375" style="44" customWidth="1"/>
    <col min="4" max="4" width="10.7109375" style="44" customWidth="1"/>
    <col min="5" max="5" width="1.7109375" style="44" customWidth="1"/>
    <col min="6" max="6" width="11.7109375" style="44" customWidth="1"/>
    <col min="7" max="7" width="1.7109375" style="44" customWidth="1"/>
    <col min="8" max="8" width="12.140625" style="44" customWidth="1"/>
    <col min="9" max="9" width="1.7109375" style="44" customWidth="1"/>
    <col min="10" max="10" width="11.7109375" style="44" customWidth="1"/>
    <col min="11" max="11" width="1.7109375" style="44" customWidth="1"/>
    <col min="12" max="12" width="12.140625" style="44" customWidth="1"/>
    <col min="13" max="13" width="1.7109375" style="516" customWidth="1"/>
    <col min="14" max="14" width="2.28515625" style="45" bestFit="1" customWidth="1"/>
    <col min="15" max="15" width="4.42578125" style="79" customWidth="1"/>
    <col min="16" max="16" width="4.140625" style="44" customWidth="1"/>
    <col min="17" max="19" width="9.140625" style="44" customWidth="1"/>
    <col min="20" max="16384" width="9.140625" style="44"/>
  </cols>
  <sheetData>
    <row r="1" spans="1:27" s="1" customFormat="1" ht="18.75">
      <c r="A1" s="521" t="s">
        <v>234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120"/>
      <c r="Q1" s="120"/>
      <c r="R1" s="120"/>
      <c r="S1" s="9"/>
      <c r="T1" s="130"/>
      <c r="U1" s="8"/>
      <c r="V1" s="8"/>
      <c r="W1" s="8"/>
      <c r="X1" s="140"/>
      <c r="Y1" s="8"/>
      <c r="Z1" s="8"/>
      <c r="AA1" s="8"/>
    </row>
    <row r="2" spans="1:27" s="1" customFormat="1" ht="13.5" customHeight="1" thickBot="1">
      <c r="A2" s="207" t="s">
        <v>0</v>
      </c>
      <c r="B2" s="207"/>
      <c r="C2" s="207"/>
      <c r="D2" s="207"/>
      <c r="E2" s="207"/>
      <c r="F2" s="222"/>
      <c r="G2" s="222"/>
      <c r="H2" s="223"/>
      <c r="I2" s="207"/>
      <c r="J2" s="222"/>
      <c r="K2" s="222"/>
      <c r="L2" s="223"/>
      <c r="M2" s="488"/>
      <c r="N2" s="395"/>
      <c r="O2" s="396"/>
      <c r="P2" s="94"/>
      <c r="Q2" s="94"/>
      <c r="R2" s="94"/>
      <c r="S2" s="20"/>
      <c r="T2" s="132"/>
      <c r="U2" s="8"/>
      <c r="V2" s="8"/>
      <c r="W2" s="8"/>
      <c r="X2" s="140"/>
      <c r="Y2" s="8"/>
      <c r="Z2" s="8"/>
      <c r="AA2" s="8"/>
    </row>
    <row r="3" spans="1:27" s="1" customFormat="1" ht="11.25" customHeight="1">
      <c r="A3" s="438"/>
      <c r="B3" s="438"/>
      <c r="C3" s="438"/>
      <c r="D3" s="438"/>
      <c r="E3" s="438"/>
      <c r="F3" s="439"/>
      <c r="G3" s="439"/>
      <c r="H3" s="440"/>
      <c r="I3" s="438"/>
      <c r="J3" s="439"/>
      <c r="K3" s="439"/>
      <c r="L3" s="440"/>
      <c r="M3" s="489"/>
      <c r="N3" s="94"/>
      <c r="O3" s="144"/>
      <c r="P3" s="94"/>
      <c r="Q3" s="94"/>
      <c r="R3" s="94"/>
      <c r="S3" s="20"/>
      <c r="T3" s="132"/>
      <c r="U3" s="8"/>
      <c r="V3" s="8"/>
      <c r="W3" s="8"/>
      <c r="X3" s="140"/>
      <c r="Y3" s="8"/>
      <c r="Z3" s="8"/>
      <c r="AA3" s="8"/>
    </row>
    <row r="4" spans="1:27" s="1" customFormat="1" ht="11.25" customHeight="1">
      <c r="A4" s="438"/>
      <c r="B4" s="438"/>
      <c r="C4" s="438"/>
      <c r="D4" s="438"/>
      <c r="E4" s="438"/>
      <c r="F4" s="439"/>
      <c r="G4" s="439"/>
      <c r="H4" s="440"/>
      <c r="I4" s="438"/>
      <c r="J4" s="439"/>
      <c r="K4" s="439"/>
      <c r="L4" s="440"/>
      <c r="M4" s="489"/>
      <c r="N4" s="94"/>
      <c r="O4" s="144"/>
      <c r="P4" s="94"/>
      <c r="Q4" s="94"/>
      <c r="R4" s="94"/>
      <c r="S4" s="20"/>
      <c r="T4" s="132"/>
      <c r="U4" s="8"/>
      <c r="V4" s="8"/>
      <c r="W4" s="8"/>
      <c r="X4" s="140"/>
      <c r="Y4" s="8"/>
      <c r="Z4" s="8"/>
      <c r="AA4" s="8"/>
    </row>
    <row r="5" spans="1:27" s="1" customFormat="1" ht="14.25" customHeight="1" thickBot="1">
      <c r="A5" s="445" t="s">
        <v>203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490"/>
      <c r="N5" s="94"/>
      <c r="O5" s="144"/>
      <c r="P5" s="94"/>
      <c r="Q5" s="94"/>
      <c r="R5" s="94"/>
      <c r="S5" s="20"/>
      <c r="T5" s="132"/>
      <c r="U5" s="8"/>
      <c r="V5" s="8"/>
      <c r="W5" s="8"/>
      <c r="X5" s="140"/>
      <c r="Y5" s="8"/>
      <c r="Z5" s="8"/>
      <c r="AA5" s="8"/>
    </row>
    <row r="6" spans="1:27" s="1" customFormat="1" ht="11.25" customHeight="1">
      <c r="A6" s="246"/>
      <c r="B6" s="246"/>
      <c r="C6" s="246"/>
      <c r="D6" s="246"/>
      <c r="E6" s="246"/>
      <c r="F6" s="529" t="s">
        <v>6</v>
      </c>
      <c r="G6" s="529"/>
      <c r="H6" s="529"/>
      <c r="I6" s="246"/>
      <c r="J6" s="529" t="s">
        <v>21</v>
      </c>
      <c r="K6" s="529"/>
      <c r="L6" s="529"/>
      <c r="M6" s="491"/>
      <c r="N6" s="94"/>
      <c r="O6" s="144"/>
      <c r="P6" s="94"/>
      <c r="Q6" s="94"/>
      <c r="R6" s="94"/>
      <c r="S6" s="20"/>
      <c r="T6" s="132"/>
      <c r="U6" s="8"/>
      <c r="V6" s="8"/>
      <c r="W6" s="8"/>
      <c r="X6" s="140"/>
      <c r="Y6" s="8"/>
      <c r="Z6" s="8"/>
      <c r="AA6" s="8"/>
    </row>
    <row r="7" spans="1:27" s="1" customFormat="1" ht="11.25" customHeight="1">
      <c r="A7" s="246"/>
      <c r="B7" s="246"/>
      <c r="C7" s="246"/>
      <c r="D7" s="246"/>
      <c r="E7" s="246"/>
      <c r="F7" s="528" t="s">
        <v>1</v>
      </c>
      <c r="G7" s="528"/>
      <c r="H7" s="528"/>
      <c r="I7" s="246"/>
      <c r="J7" s="528" t="s">
        <v>1</v>
      </c>
      <c r="K7" s="528"/>
      <c r="L7" s="528"/>
      <c r="M7" s="491"/>
      <c r="N7" s="94"/>
      <c r="O7" s="144"/>
      <c r="P7" s="94"/>
      <c r="Q7" s="94"/>
      <c r="R7" s="94"/>
      <c r="S7" s="20"/>
      <c r="T7" s="132"/>
      <c r="U7" s="8"/>
      <c r="V7" s="8"/>
      <c r="W7" s="8"/>
      <c r="X7" s="140"/>
      <c r="Y7" s="8"/>
      <c r="Z7" s="8"/>
      <c r="AA7" s="8"/>
    </row>
    <row r="8" spans="1:27" s="1" customFormat="1" ht="11.25" customHeight="1">
      <c r="A8" s="250" t="s">
        <v>204</v>
      </c>
      <c r="B8" s="251"/>
      <c r="C8" s="251"/>
      <c r="D8" s="251"/>
      <c r="E8" s="246"/>
      <c r="F8" s="357">
        <v>2015</v>
      </c>
      <c r="G8" s="252"/>
      <c r="H8" s="253">
        <v>2014</v>
      </c>
      <c r="I8" s="246"/>
      <c r="J8" s="357">
        <v>2015</v>
      </c>
      <c r="K8" s="252"/>
      <c r="L8" s="253">
        <v>2014</v>
      </c>
      <c r="M8" s="492"/>
      <c r="N8" s="94"/>
      <c r="O8" s="144"/>
      <c r="P8" s="94"/>
      <c r="Q8" s="94"/>
      <c r="R8" s="94"/>
      <c r="S8" s="20"/>
      <c r="T8" s="132"/>
      <c r="U8" s="8"/>
      <c r="V8" s="8"/>
      <c r="W8" s="8"/>
      <c r="X8" s="140"/>
      <c r="Y8" s="8"/>
      <c r="Z8" s="8"/>
      <c r="AA8" s="8"/>
    </row>
    <row r="9" spans="1:27" s="1" customFormat="1" ht="11.25" customHeight="1">
      <c r="A9" s="249" t="s">
        <v>0</v>
      </c>
      <c r="B9" s="156" t="s">
        <v>205</v>
      </c>
      <c r="C9" s="156"/>
      <c r="D9" s="156"/>
      <c r="E9" s="246"/>
      <c r="F9" s="256">
        <f>F36</f>
        <v>229.30199999999999</v>
      </c>
      <c r="G9" s="183"/>
      <c r="H9" s="256">
        <v>430.1</v>
      </c>
      <c r="I9" s="246"/>
      <c r="J9" s="256">
        <f>J36</f>
        <v>961.90199999999993</v>
      </c>
      <c r="K9" s="183"/>
      <c r="L9" s="256">
        <v>1453.8</v>
      </c>
      <c r="M9" s="493"/>
      <c r="N9" s="94"/>
      <c r="O9" s="144"/>
      <c r="P9" s="94"/>
      <c r="Q9" s="94"/>
      <c r="R9" s="94"/>
      <c r="S9" s="20"/>
      <c r="T9" s="132"/>
      <c r="U9" s="8"/>
      <c r="V9" s="8"/>
      <c r="W9" s="8"/>
      <c r="X9" s="140"/>
      <c r="Y9" s="8"/>
      <c r="Z9" s="8"/>
      <c r="AA9" s="8"/>
    </row>
    <row r="10" spans="1:27" s="1" customFormat="1" ht="11.25" customHeight="1">
      <c r="A10" s="249"/>
      <c r="B10" s="460" t="s">
        <v>233</v>
      </c>
      <c r="C10" s="155"/>
      <c r="D10" s="155"/>
      <c r="E10" s="246"/>
      <c r="F10" s="464">
        <f>'IS &amp; OCI'!F7-SUM('IS &amp; OCI'!F9:F11)</f>
        <v>116.47699999999999</v>
      </c>
      <c r="G10" s="255"/>
      <c r="H10" s="256">
        <v>211.8</v>
      </c>
      <c r="I10" s="246"/>
      <c r="J10" s="464">
        <f>'IS &amp; OCI'!J7-SUM('IS &amp; OCI'!J9:J11)</f>
        <v>484.37699999999995</v>
      </c>
      <c r="K10" s="255"/>
      <c r="L10" s="256">
        <v>702.6</v>
      </c>
      <c r="M10" s="464"/>
      <c r="N10" s="94"/>
      <c r="O10" s="144"/>
      <c r="P10" s="94"/>
      <c r="Q10" s="94"/>
      <c r="R10" s="94"/>
      <c r="S10" s="20"/>
      <c r="T10" s="132"/>
      <c r="U10" s="8"/>
      <c r="V10" s="8"/>
      <c r="W10" s="8"/>
      <c r="X10" s="140"/>
      <c r="Y10" s="8"/>
      <c r="Z10" s="8"/>
      <c r="AA10" s="8"/>
    </row>
    <row r="11" spans="1:27" s="1" customFormat="1" ht="11.25" customHeight="1">
      <c r="A11" s="249"/>
      <c r="B11" s="156" t="s">
        <v>219</v>
      </c>
      <c r="C11" s="156"/>
      <c r="D11" s="156"/>
      <c r="E11" s="246"/>
      <c r="F11" s="464">
        <f>'IS &amp; OCI'!F16+'IS &amp; OCI'!F13+'IS &amp; OCI'!F14</f>
        <v>-22.867000000000012</v>
      </c>
      <c r="G11" s="475"/>
      <c r="H11" s="464">
        <v>-0.2</v>
      </c>
      <c r="I11" s="453"/>
      <c r="J11" s="464">
        <f>'IS &amp; OCI'!J16+'IS &amp; OCI'!J13+'IS &amp; OCI'!J14</f>
        <v>15.833000000000112</v>
      </c>
      <c r="K11" s="475"/>
      <c r="L11" s="256">
        <f>'IS &amp; OCI'!L16+'IS &amp; OCI'!L13+'IS &amp; OCI'!L14</f>
        <v>177.30000000000013</v>
      </c>
      <c r="M11" s="494"/>
      <c r="N11" s="94"/>
      <c r="O11" s="144"/>
      <c r="P11" s="94"/>
      <c r="Q11" s="94"/>
      <c r="R11" s="94"/>
      <c r="S11" s="20"/>
      <c r="T11" s="132"/>
      <c r="U11" s="8"/>
      <c r="V11" s="8"/>
      <c r="W11" s="8"/>
      <c r="X11" s="140"/>
      <c r="Y11" s="8"/>
      <c r="Z11" s="8"/>
      <c r="AA11" s="8"/>
    </row>
    <row r="12" spans="1:27" s="1" customFormat="1" ht="11.25" customHeight="1">
      <c r="A12" s="246"/>
      <c r="B12" s="155" t="s">
        <v>206</v>
      </c>
      <c r="C12" s="155"/>
      <c r="D12" s="155"/>
      <c r="E12" s="246"/>
      <c r="F12" s="464">
        <f>'IS &amp; OCI'!F16</f>
        <v>-332.88400000000001</v>
      </c>
      <c r="G12" s="257"/>
      <c r="H12" s="256">
        <v>-39.700000000000003</v>
      </c>
      <c r="I12" s="246"/>
      <c r="J12" s="464">
        <f>'IS &amp; OCI'!J16</f>
        <v>-430.3839999999999</v>
      </c>
      <c r="K12" s="257"/>
      <c r="L12" s="256">
        <v>104.2</v>
      </c>
      <c r="M12" s="494"/>
      <c r="N12" s="94"/>
      <c r="O12" s="144"/>
      <c r="P12" s="94"/>
      <c r="Q12" s="94"/>
      <c r="R12" s="94"/>
      <c r="S12" s="20"/>
      <c r="T12" s="132"/>
      <c r="U12" s="8"/>
      <c r="V12" s="8"/>
      <c r="W12" s="8"/>
      <c r="X12" s="140"/>
      <c r="Y12" s="8"/>
      <c r="Z12" s="8"/>
      <c r="AA12" s="8"/>
    </row>
    <row r="13" spans="1:27" s="1" customFormat="1" ht="11.25" customHeight="1">
      <c r="A13" s="517"/>
      <c r="B13" s="155" t="s">
        <v>97</v>
      </c>
      <c r="C13" s="155"/>
      <c r="D13" s="155"/>
      <c r="E13" s="246"/>
      <c r="F13" s="464">
        <f>'IS &amp; OCI'!F20</f>
        <v>-357.13000000000005</v>
      </c>
      <c r="G13" s="257"/>
      <c r="H13" s="256">
        <v>-58</v>
      </c>
      <c r="I13" s="246"/>
      <c r="J13" s="464">
        <f>'IS &amp; OCI'!J20</f>
        <v>-505.52999999999992</v>
      </c>
      <c r="K13" s="257"/>
      <c r="L13" s="256">
        <v>16.7</v>
      </c>
      <c r="M13" s="494"/>
      <c r="N13" s="94"/>
      <c r="O13" s="144"/>
      <c r="P13" s="94"/>
      <c r="Q13" s="94"/>
      <c r="R13" s="94"/>
      <c r="S13" s="20"/>
      <c r="T13" s="132"/>
      <c r="U13" s="8"/>
      <c r="V13" s="8"/>
      <c r="W13" s="8"/>
      <c r="X13" s="140"/>
      <c r="Y13" s="8"/>
      <c r="Z13" s="8"/>
      <c r="AA13" s="8"/>
    </row>
    <row r="14" spans="1:27" s="1" customFormat="1" ht="11.25" customHeight="1">
      <c r="A14" s="246"/>
      <c r="B14" s="155" t="s">
        <v>207</v>
      </c>
      <c r="C14" s="155"/>
      <c r="D14" s="155"/>
      <c r="E14" s="246"/>
      <c r="F14" s="464">
        <f>'IS &amp; OCI'!F22</f>
        <v>-334.63322900000003</v>
      </c>
      <c r="G14" s="257"/>
      <c r="H14" s="256">
        <v>-93.6</v>
      </c>
      <c r="I14" s="246"/>
      <c r="J14" s="464">
        <f>'IS &amp; OCI'!J22</f>
        <v>-527.93322899999987</v>
      </c>
      <c r="K14" s="257"/>
      <c r="L14" s="256">
        <v>-50.9</v>
      </c>
      <c r="M14" s="494"/>
      <c r="N14" s="94"/>
      <c r="O14" s="144"/>
      <c r="P14" s="94"/>
      <c r="Q14" s="94"/>
      <c r="R14" s="94"/>
      <c r="S14" s="20"/>
      <c r="T14" s="132"/>
      <c r="U14" s="8"/>
      <c r="V14" s="8"/>
      <c r="W14" s="8"/>
      <c r="X14" s="140"/>
      <c r="Y14" s="8"/>
      <c r="Z14" s="8"/>
      <c r="AA14" s="8"/>
    </row>
    <row r="15" spans="1:27" s="1" customFormat="1" ht="11.25" customHeight="1">
      <c r="A15" s="246"/>
      <c r="B15" s="155" t="s">
        <v>208</v>
      </c>
      <c r="C15" s="155"/>
      <c r="D15" s="155"/>
      <c r="E15" s="246"/>
      <c r="F15" s="472">
        <f>F211</f>
        <v>-1.48</v>
      </c>
      <c r="G15" s="444"/>
      <c r="H15" s="443">
        <v>-0.44</v>
      </c>
      <c r="I15" s="246"/>
      <c r="J15" s="472">
        <f>J211</f>
        <v>-2.4299999999999997</v>
      </c>
      <c r="K15" s="444"/>
      <c r="L15" s="443">
        <v>-0.24</v>
      </c>
      <c r="M15" s="495"/>
      <c r="N15" s="94"/>
      <c r="O15" s="144"/>
      <c r="P15" s="94"/>
      <c r="Q15" s="94"/>
      <c r="R15" s="94"/>
      <c r="S15" s="20"/>
      <c r="T15" s="132"/>
      <c r="U15" s="8"/>
      <c r="V15" s="8"/>
      <c r="W15" s="8"/>
      <c r="X15" s="140"/>
      <c r="Y15" s="8"/>
      <c r="Z15" s="8"/>
      <c r="AA15" s="8"/>
    </row>
    <row r="16" spans="1:27" s="1" customFormat="1" ht="11.25" customHeight="1">
      <c r="A16" s="246"/>
      <c r="B16" s="155" t="s">
        <v>190</v>
      </c>
      <c r="C16" s="155"/>
      <c r="D16" s="155"/>
      <c r="E16" s="246"/>
      <c r="F16" s="464">
        <f>CF!F18</f>
        <v>121.030771</v>
      </c>
      <c r="G16" s="257"/>
      <c r="H16" s="256">
        <v>131.30000000000001</v>
      </c>
      <c r="I16" s="246"/>
      <c r="J16" s="464">
        <f>CF!J18</f>
        <v>487.93077100000016</v>
      </c>
      <c r="K16" s="257"/>
      <c r="L16" s="256">
        <v>584.29999999999995</v>
      </c>
      <c r="M16" s="494"/>
      <c r="N16" s="94"/>
      <c r="O16" s="144"/>
      <c r="P16" s="94"/>
      <c r="Q16" s="94"/>
      <c r="R16" s="94"/>
      <c r="S16" s="20"/>
      <c r="T16" s="132"/>
      <c r="U16" s="8"/>
      <c r="V16" s="8"/>
      <c r="W16" s="8"/>
      <c r="X16" s="140"/>
      <c r="Y16" s="8"/>
      <c r="Z16" s="8"/>
      <c r="AA16" s="8"/>
    </row>
    <row r="17" spans="1:27" s="1" customFormat="1" ht="11.25" customHeight="1">
      <c r="A17" s="246"/>
      <c r="B17" s="155" t="s">
        <v>209</v>
      </c>
      <c r="C17" s="155"/>
      <c r="D17" s="155"/>
      <c r="E17" s="246"/>
      <c r="F17" s="464">
        <f>-CF!F19</f>
        <v>70.2</v>
      </c>
      <c r="G17" s="257"/>
      <c r="H17" s="256">
        <v>57.9</v>
      </c>
      <c r="I17" s="246"/>
      <c r="J17" s="464">
        <f>-CF!J19</f>
        <v>303.3</v>
      </c>
      <c r="K17" s="257"/>
      <c r="L17" s="256">
        <v>344.2</v>
      </c>
      <c r="M17" s="494"/>
      <c r="N17" s="94"/>
      <c r="O17" s="144"/>
      <c r="P17" s="94"/>
      <c r="Q17" s="94"/>
      <c r="R17" s="94"/>
      <c r="S17" s="20"/>
      <c r="T17" s="132"/>
      <c r="U17" s="8"/>
      <c r="V17" s="8"/>
      <c r="W17" s="8"/>
      <c r="X17" s="140"/>
      <c r="Y17" s="8"/>
      <c r="Z17" s="8"/>
      <c r="AA17" s="8"/>
    </row>
    <row r="18" spans="1:27" s="1" customFormat="1" ht="11.25" customHeight="1">
      <c r="A18" s="246"/>
      <c r="B18" s="155" t="s">
        <v>210</v>
      </c>
      <c r="C18" s="155"/>
      <c r="D18" s="155"/>
      <c r="E18" s="246"/>
      <c r="F18" s="464">
        <f>F130</f>
        <v>41.7</v>
      </c>
      <c r="G18" s="475"/>
      <c r="H18" s="464">
        <v>36.9</v>
      </c>
      <c r="I18" s="453"/>
      <c r="J18" s="464">
        <f>J130</f>
        <v>165.7</v>
      </c>
      <c r="K18" s="257"/>
      <c r="L18" s="256">
        <v>371.3</v>
      </c>
      <c r="M18" s="494"/>
      <c r="N18" s="94"/>
      <c r="O18" s="144"/>
      <c r="P18" s="94"/>
      <c r="Q18" s="94"/>
      <c r="R18" s="94"/>
      <c r="S18" s="20"/>
      <c r="T18" s="132"/>
      <c r="U18" s="8"/>
      <c r="V18" s="8"/>
      <c r="W18" s="8"/>
      <c r="X18" s="140"/>
      <c r="Y18" s="8"/>
      <c r="Z18" s="8"/>
      <c r="AA18" s="8"/>
    </row>
    <row r="19" spans="1:27" s="1" customFormat="1" ht="11.25" customHeight="1">
      <c r="A19" s="246"/>
      <c r="B19" s="155" t="s">
        <v>211</v>
      </c>
      <c r="C19" s="155"/>
      <c r="D19" s="155"/>
      <c r="E19" s="246"/>
      <c r="F19" s="464">
        <f>BS!G21</f>
        <v>2914.0873859999997</v>
      </c>
      <c r="G19" s="257"/>
      <c r="H19" s="256">
        <v>3563</v>
      </c>
      <c r="I19" s="246"/>
      <c r="J19" s="256">
        <f>F19</f>
        <v>2914.0873859999997</v>
      </c>
      <c r="K19" s="257"/>
      <c r="L19" s="256">
        <v>3563</v>
      </c>
      <c r="M19" s="494"/>
      <c r="N19" s="94"/>
      <c r="O19" s="144"/>
      <c r="P19" s="94"/>
      <c r="Q19" s="94"/>
      <c r="R19" s="94"/>
      <c r="S19" s="20"/>
      <c r="T19" s="132"/>
      <c r="U19" s="8"/>
      <c r="V19" s="8"/>
      <c r="W19" s="8"/>
      <c r="X19" s="140"/>
      <c r="Y19" s="8"/>
      <c r="Z19" s="8"/>
      <c r="AA19" s="8"/>
    </row>
    <row r="20" spans="1:27" s="1" customFormat="1" ht="11.25" customHeight="1">
      <c r="A20" s="246"/>
      <c r="B20" s="155" t="s">
        <v>2</v>
      </c>
      <c r="C20" s="155"/>
      <c r="D20" s="155"/>
      <c r="E20" s="246"/>
      <c r="F20" s="464">
        <f>BS!G7</f>
        <v>81.567999999999998</v>
      </c>
      <c r="G20" s="257"/>
      <c r="H20" s="256">
        <v>54.7</v>
      </c>
      <c r="I20" s="246"/>
      <c r="J20" s="256">
        <f>F20</f>
        <v>81.567999999999998</v>
      </c>
      <c r="K20" s="257"/>
      <c r="L20" s="256">
        <v>54.7</v>
      </c>
      <c r="M20" s="494"/>
      <c r="N20" s="94"/>
      <c r="O20" s="144"/>
      <c r="P20" s="94"/>
      <c r="Q20" s="94"/>
      <c r="R20" s="94"/>
      <c r="S20" s="20"/>
      <c r="T20" s="132"/>
      <c r="U20" s="8"/>
      <c r="V20" s="8"/>
      <c r="W20" s="8"/>
      <c r="X20" s="140"/>
      <c r="Y20" s="8"/>
      <c r="Z20" s="8"/>
      <c r="AA20" s="8"/>
    </row>
    <row r="21" spans="1:27" s="1" customFormat="1" ht="11.25" customHeight="1">
      <c r="A21" s="251"/>
      <c r="B21" s="157" t="s">
        <v>212</v>
      </c>
      <c r="C21" s="157"/>
      <c r="D21" s="157"/>
      <c r="E21" s="251"/>
      <c r="F21" s="481">
        <f>-F202</f>
        <v>994.24099999999987</v>
      </c>
      <c r="G21" s="446"/>
      <c r="H21" s="259">
        <v>1048</v>
      </c>
      <c r="I21" s="251"/>
      <c r="J21" s="259">
        <f>F21</f>
        <v>994.24099999999987</v>
      </c>
      <c r="K21" s="446"/>
      <c r="L21" s="259">
        <v>1048</v>
      </c>
      <c r="M21" s="481"/>
      <c r="N21" s="94"/>
      <c r="O21" s="144"/>
      <c r="P21" s="94"/>
      <c r="Q21" s="94"/>
      <c r="R21" s="94"/>
      <c r="S21" s="20"/>
      <c r="T21" s="132"/>
      <c r="U21" s="8"/>
      <c r="V21" s="8"/>
      <c r="W21" s="8"/>
      <c r="X21" s="140"/>
      <c r="Y21" s="8"/>
      <c r="Z21" s="8"/>
      <c r="AA21" s="8"/>
    </row>
    <row r="22" spans="1:27" s="7" customFormat="1" ht="11.25" customHeight="1">
      <c r="A22" s="438"/>
      <c r="B22" s="438"/>
      <c r="C22" s="438"/>
      <c r="D22" s="438"/>
      <c r="E22" s="438"/>
      <c r="F22" s="439"/>
      <c r="G22" s="439"/>
      <c r="H22" s="440"/>
      <c r="I22" s="438"/>
      <c r="J22" s="439"/>
      <c r="K22" s="439"/>
      <c r="L22" s="440"/>
      <c r="M22" s="489"/>
      <c r="N22" s="94"/>
      <c r="O22" s="144"/>
      <c r="P22" s="94"/>
      <c r="Q22" s="94"/>
      <c r="R22" s="94"/>
      <c r="S22" s="20"/>
      <c r="T22" s="132"/>
      <c r="U22" s="441"/>
      <c r="V22" s="441"/>
      <c r="W22" s="441"/>
      <c r="X22" s="442"/>
      <c r="Y22" s="441"/>
      <c r="Z22" s="441"/>
      <c r="AA22" s="441"/>
    </row>
    <row r="23" spans="1:27" s="46" customFormat="1" ht="12.75" customHeight="1">
      <c r="A23" s="242"/>
      <c r="B23" s="243"/>
      <c r="C23" s="243"/>
      <c r="D23" s="243"/>
      <c r="E23" s="239"/>
      <c r="F23" s="239"/>
      <c r="G23" s="239"/>
      <c r="H23" s="239"/>
      <c r="I23" s="239"/>
      <c r="J23" s="239"/>
      <c r="K23" s="239"/>
      <c r="L23" s="239"/>
      <c r="M23" s="496"/>
      <c r="N23" s="240"/>
      <c r="O23" s="241"/>
      <c r="P23" s="91"/>
      <c r="Q23" s="91"/>
      <c r="R23" s="91"/>
      <c r="S23" s="91"/>
      <c r="T23" s="90"/>
    </row>
    <row r="24" spans="1:27" s="46" customFormat="1" ht="15" customHeight="1">
      <c r="A24" s="238" t="s">
        <v>199</v>
      </c>
      <c r="B24" s="243"/>
      <c r="C24" s="243"/>
      <c r="D24" s="243"/>
      <c r="E24" s="239"/>
      <c r="F24" s="239"/>
      <c r="G24" s="239"/>
      <c r="H24" s="239"/>
      <c r="I24" s="239"/>
      <c r="J24" s="239"/>
      <c r="K24" s="239"/>
      <c r="L24" s="239"/>
      <c r="M24" s="496"/>
      <c r="N24" s="240"/>
      <c r="O24" s="241"/>
      <c r="P24" s="91"/>
      <c r="Q24" s="91"/>
      <c r="R24" s="91"/>
      <c r="S24" s="91"/>
      <c r="T24" s="90"/>
    </row>
    <row r="25" spans="1:27" s="46" customFormat="1" ht="18" customHeight="1">
      <c r="A25" s="182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496"/>
      <c r="N25" s="240"/>
      <c r="O25" s="241"/>
      <c r="P25" s="91"/>
      <c r="Q25" s="91"/>
      <c r="R25" s="91"/>
      <c r="S25" s="91"/>
      <c r="T25" s="90"/>
    </row>
    <row r="26" spans="1:27" s="65" customFormat="1" ht="11.45" customHeight="1" thickBot="1">
      <c r="A26" s="244" t="s">
        <v>143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490"/>
      <c r="N26" s="155"/>
      <c r="O26" s="245"/>
      <c r="P26" s="54"/>
    </row>
    <row r="27" spans="1:27" s="86" customFormat="1" ht="11.45" customHeight="1">
      <c r="A27" s="246"/>
      <c r="B27" s="246"/>
      <c r="C27" s="246"/>
      <c r="D27" s="246"/>
      <c r="E27" s="246"/>
      <c r="F27" s="529" t="s">
        <v>6</v>
      </c>
      <c r="G27" s="529"/>
      <c r="H27" s="529"/>
      <c r="I27" s="246"/>
      <c r="J27" s="529" t="s">
        <v>21</v>
      </c>
      <c r="K27" s="529"/>
      <c r="L27" s="529"/>
      <c r="M27" s="491"/>
      <c r="N27" s="248"/>
      <c r="O27" s="246"/>
    </row>
    <row r="28" spans="1:27" s="86" customFormat="1" ht="11.45" customHeight="1">
      <c r="A28" s="246"/>
      <c r="B28" s="246"/>
      <c r="C28" s="246"/>
      <c r="D28" s="246"/>
      <c r="E28" s="246"/>
      <c r="F28" s="528" t="s">
        <v>1</v>
      </c>
      <c r="G28" s="528"/>
      <c r="H28" s="528"/>
      <c r="I28" s="246"/>
      <c r="J28" s="528" t="s">
        <v>1</v>
      </c>
      <c r="K28" s="528"/>
      <c r="L28" s="528"/>
      <c r="M28" s="491"/>
      <c r="N28" s="248"/>
      <c r="O28" s="246"/>
    </row>
    <row r="29" spans="1:27" s="86" customFormat="1" ht="11.45" customHeight="1">
      <c r="A29" s="250" t="s">
        <v>111</v>
      </c>
      <c r="B29" s="251"/>
      <c r="C29" s="251"/>
      <c r="D29" s="251"/>
      <c r="E29" s="246"/>
      <c r="F29" s="357">
        <v>2015</v>
      </c>
      <c r="G29" s="252"/>
      <c r="H29" s="253">
        <v>2014</v>
      </c>
      <c r="I29" s="246"/>
      <c r="J29" s="357">
        <v>2015</v>
      </c>
      <c r="K29" s="252"/>
      <c r="L29" s="253">
        <v>2014</v>
      </c>
      <c r="M29" s="492"/>
      <c r="N29" s="246"/>
      <c r="O29" s="249"/>
    </row>
    <row r="30" spans="1:27" s="86" customFormat="1" ht="11.45" customHeight="1">
      <c r="A30" s="249" t="s">
        <v>0</v>
      </c>
      <c r="B30" s="156" t="s">
        <v>82</v>
      </c>
      <c r="C30" s="156"/>
      <c r="D30" s="156"/>
      <c r="E30" s="246"/>
      <c r="F30" s="183" t="s">
        <v>0</v>
      </c>
      <c r="G30" s="183"/>
      <c r="H30" s="183" t="s">
        <v>0</v>
      </c>
      <c r="I30" s="246"/>
      <c r="J30" s="183" t="s">
        <v>0</v>
      </c>
      <c r="K30" s="183"/>
      <c r="L30" s="183" t="s">
        <v>0</v>
      </c>
      <c r="M30" s="493"/>
      <c r="N30" s="246"/>
      <c r="O30" s="249"/>
    </row>
    <row r="31" spans="1:27" s="86" customFormat="1" ht="11.45" customHeight="1">
      <c r="A31" s="249"/>
      <c r="B31" s="155" t="s">
        <v>81</v>
      </c>
      <c r="C31" s="155"/>
      <c r="D31" s="155"/>
      <c r="E31" s="246"/>
      <c r="F31" s="256">
        <v>43.491</v>
      </c>
      <c r="G31" s="255"/>
      <c r="H31" s="256">
        <v>171.8</v>
      </c>
      <c r="I31" s="246"/>
      <c r="J31" s="256">
        <f>230.5+F31</f>
        <v>273.99099999999999</v>
      </c>
      <c r="K31" s="255"/>
      <c r="L31" s="256">
        <v>697.81899999999996</v>
      </c>
      <c r="M31" s="464"/>
      <c r="N31" s="246"/>
      <c r="O31" s="249"/>
      <c r="P31" s="115"/>
      <c r="Q31" s="89"/>
      <c r="R31" s="87"/>
      <c r="S31" s="81"/>
    </row>
    <row r="32" spans="1:27" s="86" customFormat="1" ht="11.45" customHeight="1">
      <c r="A32" s="249"/>
      <c r="B32" s="156" t="s">
        <v>80</v>
      </c>
      <c r="C32" s="156"/>
      <c r="D32" s="156"/>
      <c r="E32" s="246"/>
      <c r="F32" s="256">
        <v>97.995999999999995</v>
      </c>
      <c r="G32" s="257"/>
      <c r="H32" s="258">
        <v>86.4</v>
      </c>
      <c r="I32" s="246"/>
      <c r="J32" s="258">
        <f>282.4+F32</f>
        <v>380.39599999999996</v>
      </c>
      <c r="K32" s="257"/>
      <c r="L32" s="258">
        <v>290.709</v>
      </c>
      <c r="M32" s="494"/>
      <c r="N32" s="246"/>
      <c r="O32" s="249"/>
      <c r="P32" s="115"/>
      <c r="Q32" s="89"/>
      <c r="R32" s="87"/>
      <c r="S32" s="81"/>
    </row>
    <row r="33" spans="1:23" s="86" customFormat="1" ht="11.45" customHeight="1">
      <c r="A33" s="246"/>
      <c r="B33" s="155" t="s">
        <v>79</v>
      </c>
      <c r="C33" s="155"/>
      <c r="D33" s="155"/>
      <c r="E33" s="246"/>
      <c r="F33" s="258">
        <v>67.507000000000005</v>
      </c>
      <c r="G33" s="257"/>
      <c r="H33" s="258">
        <v>120</v>
      </c>
      <c r="I33" s="246"/>
      <c r="J33" s="258">
        <f>126.8+F33</f>
        <v>194.30700000000002</v>
      </c>
      <c r="K33" s="257"/>
      <c r="L33" s="258">
        <v>309.02199999999999</v>
      </c>
      <c r="M33" s="494"/>
      <c r="N33" s="246"/>
      <c r="O33" s="249"/>
      <c r="P33" s="115"/>
      <c r="Q33" s="89"/>
      <c r="R33" s="87"/>
      <c r="S33" s="81"/>
    </row>
    <row r="34" spans="1:23" s="86" customFormat="1" ht="11.45" customHeight="1">
      <c r="A34" s="246"/>
      <c r="B34" s="155" t="s">
        <v>132</v>
      </c>
      <c r="C34" s="155"/>
      <c r="D34" s="155"/>
      <c r="E34" s="246"/>
      <c r="F34" s="258">
        <f>5.132+13.022</f>
        <v>18.154</v>
      </c>
      <c r="G34" s="257"/>
      <c r="H34" s="258">
        <v>36.200000000000003</v>
      </c>
      <c r="I34" s="246"/>
      <c r="J34" s="258">
        <f>75.5+F34</f>
        <v>93.653999999999996</v>
      </c>
      <c r="K34" s="257"/>
      <c r="L34" s="258">
        <v>119.15900000000001</v>
      </c>
      <c r="M34" s="494"/>
      <c r="N34" s="246"/>
      <c r="O34" s="249"/>
      <c r="P34" s="115"/>
      <c r="Q34" s="89"/>
      <c r="R34" s="87"/>
      <c r="S34" s="81"/>
    </row>
    <row r="35" spans="1:23" s="86" customFormat="1" ht="11.45" customHeight="1">
      <c r="A35" s="251"/>
      <c r="B35" s="157" t="s">
        <v>78</v>
      </c>
      <c r="C35" s="157"/>
      <c r="D35" s="157"/>
      <c r="E35" s="246"/>
      <c r="F35" s="259">
        <v>2.1539999999999999</v>
      </c>
      <c r="G35" s="257"/>
      <c r="H35" s="259">
        <v>15.7</v>
      </c>
      <c r="I35" s="246"/>
      <c r="J35" s="259">
        <f>17.4+F35</f>
        <v>19.553999999999998</v>
      </c>
      <c r="K35" s="257"/>
      <c r="L35" s="259">
        <v>37.057000000000002</v>
      </c>
      <c r="M35" s="494"/>
      <c r="N35" s="246"/>
      <c r="O35" s="249"/>
      <c r="P35" s="115"/>
      <c r="Q35" s="89"/>
      <c r="R35" s="87"/>
    </row>
    <row r="36" spans="1:23" s="383" customFormat="1" ht="11.45" customHeight="1">
      <c r="A36" s="376"/>
      <c r="B36" s="369" t="s">
        <v>191</v>
      </c>
      <c r="C36" s="369"/>
      <c r="D36" s="369"/>
      <c r="E36" s="377"/>
      <c r="F36" s="260">
        <f>SUM(F31:F35)</f>
        <v>229.30199999999999</v>
      </c>
      <c r="G36" s="378"/>
      <c r="H36" s="260">
        <f>SUM(H31:H35)</f>
        <v>430.1</v>
      </c>
      <c r="I36" s="377"/>
      <c r="J36" s="260">
        <f>SUM(J31:J35)</f>
        <v>961.90199999999993</v>
      </c>
      <c r="K36" s="378"/>
      <c r="L36" s="260">
        <f>SUM(L31:L35)</f>
        <v>1453.7660000000001</v>
      </c>
      <c r="M36" s="497"/>
      <c r="N36" s="377"/>
      <c r="O36" s="377"/>
      <c r="P36" s="379"/>
      <c r="Q36" s="380"/>
      <c r="R36" s="381"/>
      <c r="S36" s="382"/>
    </row>
    <row r="37" spans="1:23" s="86" customFormat="1" ht="11.45" customHeight="1">
      <c r="A37" s="246"/>
      <c r="B37" s="246"/>
      <c r="C37" s="246"/>
      <c r="D37" s="246"/>
      <c r="E37" s="246"/>
      <c r="F37" s="261"/>
      <c r="G37" s="262"/>
      <c r="H37" s="263"/>
      <c r="I37" s="246"/>
      <c r="J37" s="261"/>
      <c r="K37" s="262"/>
      <c r="L37" s="263"/>
      <c r="M37" s="498"/>
      <c r="N37" s="263"/>
      <c r="O37" s="263"/>
      <c r="P37" s="88"/>
      <c r="S37" s="81"/>
    </row>
    <row r="38" spans="1:23" s="86" customFormat="1" ht="11.45" customHeight="1" thickBot="1">
      <c r="A38" s="244" t="s">
        <v>251</v>
      </c>
      <c r="B38" s="244"/>
      <c r="C38" s="244"/>
      <c r="D38" s="244"/>
      <c r="E38" s="244"/>
      <c r="F38" s="264"/>
      <c r="G38" s="244"/>
      <c r="H38" s="244"/>
      <c r="I38" s="244"/>
      <c r="J38" s="264"/>
      <c r="K38" s="244"/>
      <c r="L38" s="244"/>
      <c r="M38" s="490"/>
      <c r="N38" s="155"/>
      <c r="O38" s="245"/>
      <c r="P38" s="54"/>
      <c r="S38" s="81"/>
    </row>
    <row r="39" spans="1:23" s="86" customFormat="1" ht="11.45" customHeight="1">
      <c r="A39" s="246"/>
      <c r="B39" s="246"/>
      <c r="C39" s="246"/>
      <c r="D39" s="246"/>
      <c r="E39" s="246"/>
      <c r="F39" s="531" t="s">
        <v>6</v>
      </c>
      <c r="G39" s="531"/>
      <c r="H39" s="531"/>
      <c r="I39" s="246"/>
      <c r="J39" s="529" t="s">
        <v>21</v>
      </c>
      <c r="K39" s="529"/>
      <c r="L39" s="529"/>
      <c r="M39" s="491"/>
      <c r="N39" s="248"/>
      <c r="O39" s="246"/>
    </row>
    <row r="40" spans="1:23" s="86" customFormat="1" ht="11.45" customHeight="1">
      <c r="A40" s="246"/>
      <c r="B40" s="246"/>
      <c r="C40" s="246"/>
      <c r="D40" s="246"/>
      <c r="E40" s="246"/>
      <c r="F40" s="528" t="s">
        <v>1</v>
      </c>
      <c r="G40" s="528"/>
      <c r="H40" s="528"/>
      <c r="I40" s="246"/>
      <c r="J40" s="528" t="s">
        <v>1</v>
      </c>
      <c r="K40" s="528"/>
      <c r="L40" s="528"/>
      <c r="M40" s="491"/>
      <c r="N40" s="248"/>
      <c r="O40" s="246"/>
    </row>
    <row r="41" spans="1:23" s="86" customFormat="1" ht="11.45" customHeight="1">
      <c r="A41" s="250" t="s">
        <v>0</v>
      </c>
      <c r="B41" s="251"/>
      <c r="C41" s="251"/>
      <c r="D41" s="251"/>
      <c r="E41" s="246"/>
      <c r="F41" s="357">
        <v>2015</v>
      </c>
      <c r="G41" s="252"/>
      <c r="H41" s="253">
        <v>2014</v>
      </c>
      <c r="I41" s="246"/>
      <c r="J41" s="357">
        <v>2015</v>
      </c>
      <c r="K41" s="252"/>
      <c r="L41" s="253">
        <v>2014</v>
      </c>
      <c r="M41" s="492"/>
      <c r="N41" s="246"/>
      <c r="O41" s="249"/>
      <c r="S41" s="81"/>
    </row>
    <row r="42" spans="1:23" s="46" customFormat="1" ht="11.45" customHeight="1">
      <c r="A42" s="249" t="s">
        <v>0</v>
      </c>
      <c r="B42" s="156" t="s">
        <v>173</v>
      </c>
      <c r="C42" s="156"/>
      <c r="D42" s="156"/>
      <c r="E42" s="246"/>
      <c r="F42" s="450">
        <v>0.4</v>
      </c>
      <c r="G42" s="451"/>
      <c r="H42" s="452">
        <v>0.59</v>
      </c>
      <c r="I42" s="453"/>
      <c r="J42" s="266">
        <v>0.35</v>
      </c>
      <c r="K42" s="451"/>
      <c r="L42" s="265">
        <v>0.51</v>
      </c>
      <c r="M42" s="452"/>
      <c r="N42" s="246"/>
      <c r="O42" s="249"/>
      <c r="P42" s="86"/>
      <c r="Q42" s="67"/>
      <c r="R42" s="67"/>
      <c r="S42" s="61"/>
      <c r="T42" s="61"/>
      <c r="U42" s="61"/>
      <c r="V42" s="45"/>
      <c r="W42" s="45"/>
    </row>
    <row r="43" spans="1:23" s="65" customFormat="1" ht="11.45" customHeight="1">
      <c r="A43" s="249"/>
      <c r="B43" s="155" t="s">
        <v>174</v>
      </c>
      <c r="C43" s="155"/>
      <c r="D43" s="155"/>
      <c r="E43" s="246"/>
      <c r="F43" s="450">
        <v>0.33</v>
      </c>
      <c r="G43" s="454"/>
      <c r="H43" s="450">
        <v>0.19</v>
      </c>
      <c r="I43" s="453"/>
      <c r="J43" s="266">
        <v>0.39</v>
      </c>
      <c r="K43" s="454"/>
      <c r="L43" s="266">
        <v>0.31</v>
      </c>
      <c r="M43" s="450"/>
      <c r="N43" s="246"/>
      <c r="O43" s="249"/>
      <c r="P43" s="115"/>
      <c r="Q43" s="52"/>
      <c r="T43" s="52"/>
    </row>
    <row r="44" spans="1:23" s="65" customFormat="1" ht="11.45" customHeight="1">
      <c r="A44" s="249"/>
      <c r="B44" s="156" t="s">
        <v>175</v>
      </c>
      <c r="C44" s="156"/>
      <c r="D44" s="156"/>
      <c r="E44" s="246"/>
      <c r="F44" s="455">
        <v>0.09</v>
      </c>
      <c r="G44" s="456"/>
      <c r="H44" s="455">
        <v>0.14000000000000001</v>
      </c>
      <c r="I44" s="453"/>
      <c r="J44" s="267">
        <v>0.11</v>
      </c>
      <c r="K44" s="456"/>
      <c r="L44" s="267">
        <v>0.12</v>
      </c>
      <c r="M44" s="455"/>
      <c r="N44" s="246"/>
      <c r="O44" s="249"/>
      <c r="P44" s="115"/>
      <c r="Q44" s="63"/>
      <c r="T44" s="52"/>
    </row>
    <row r="45" spans="1:23" s="65" customFormat="1" ht="11.45" customHeight="1">
      <c r="A45" s="246"/>
      <c r="B45" s="155" t="s">
        <v>176</v>
      </c>
      <c r="C45" s="155"/>
      <c r="D45" s="155"/>
      <c r="E45" s="246"/>
      <c r="F45" s="455">
        <v>0.08</v>
      </c>
      <c r="G45" s="456"/>
      <c r="H45" s="455">
        <v>0.04</v>
      </c>
      <c r="I45" s="453"/>
      <c r="J45" s="267">
        <v>0.03</v>
      </c>
      <c r="K45" s="456"/>
      <c r="L45" s="267">
        <v>0.05</v>
      </c>
      <c r="M45" s="455"/>
      <c r="N45" s="246"/>
      <c r="O45" s="249"/>
      <c r="P45" s="115"/>
      <c r="Q45" s="63"/>
      <c r="T45" s="54"/>
    </row>
    <row r="46" spans="1:23" s="65" customFormat="1" ht="11.45" customHeight="1">
      <c r="A46" s="251"/>
      <c r="B46" s="157" t="s">
        <v>222</v>
      </c>
      <c r="C46" s="157"/>
      <c r="D46" s="157"/>
      <c r="E46" s="246"/>
      <c r="F46" s="457">
        <v>0.1</v>
      </c>
      <c r="G46" s="456"/>
      <c r="H46" s="457">
        <v>0.04</v>
      </c>
      <c r="I46" s="453"/>
      <c r="J46" s="268">
        <v>0.12</v>
      </c>
      <c r="K46" s="456"/>
      <c r="L46" s="268">
        <v>0.01</v>
      </c>
      <c r="M46" s="455"/>
      <c r="N46" s="246"/>
      <c r="O46" s="249"/>
      <c r="P46" s="115"/>
      <c r="R46" s="84"/>
      <c r="S46" s="54"/>
    </row>
    <row r="47" spans="1:23" s="65" customFormat="1" ht="11.45" customHeight="1">
      <c r="A47" s="246"/>
      <c r="B47" s="526" t="s">
        <v>252</v>
      </c>
      <c r="C47" s="527"/>
      <c r="D47" s="527"/>
      <c r="E47" s="246"/>
      <c r="F47" s="261"/>
      <c r="G47" s="262"/>
      <c r="H47" s="263"/>
      <c r="I47" s="246"/>
      <c r="J47" s="261"/>
      <c r="K47" s="262"/>
      <c r="L47" s="263"/>
      <c r="M47" s="498"/>
      <c r="N47" s="263"/>
      <c r="O47" s="263"/>
      <c r="P47" s="88"/>
      <c r="Q47" s="85"/>
      <c r="R47" s="84"/>
      <c r="S47" s="54"/>
    </row>
    <row r="48" spans="1:23" s="65" customFormat="1" ht="11.45" customHeight="1">
      <c r="A48" s="246"/>
      <c r="B48" s="246"/>
      <c r="C48" s="246"/>
      <c r="D48" s="246"/>
      <c r="E48" s="246"/>
      <c r="F48" s="261"/>
      <c r="G48" s="262"/>
      <c r="H48" s="263"/>
      <c r="I48" s="246"/>
      <c r="J48" s="261"/>
      <c r="K48" s="262"/>
      <c r="L48" s="263"/>
      <c r="M48" s="498"/>
      <c r="N48" s="263"/>
      <c r="O48" s="263"/>
      <c r="P48" s="88"/>
      <c r="R48" s="84"/>
      <c r="S48" s="81"/>
    </row>
    <row r="49" spans="1:20" s="46" customFormat="1" ht="15" customHeight="1">
      <c r="A49" s="238" t="s">
        <v>249</v>
      </c>
      <c r="B49" s="243"/>
      <c r="C49" s="243"/>
      <c r="D49" s="243"/>
      <c r="E49" s="239"/>
      <c r="F49" s="239"/>
      <c r="G49" s="239"/>
      <c r="H49" s="239"/>
      <c r="I49" s="239"/>
      <c r="J49" s="239"/>
      <c r="K49" s="239"/>
      <c r="L49" s="239"/>
      <c r="M49" s="496"/>
      <c r="N49" s="240"/>
      <c r="O49" s="241"/>
      <c r="P49" s="91"/>
      <c r="Q49" s="91"/>
      <c r="R49" s="91"/>
      <c r="S49" s="91"/>
      <c r="T49" s="90"/>
    </row>
    <row r="50" spans="1:20" s="46" customFormat="1" ht="11.45" customHeight="1" thickBot="1">
      <c r="A50" s="244"/>
      <c r="B50" s="244"/>
      <c r="C50" s="244"/>
      <c r="D50" s="244"/>
      <c r="E50" s="244"/>
      <c r="F50" s="264"/>
      <c r="G50" s="244"/>
      <c r="H50" s="244"/>
      <c r="I50" s="244"/>
      <c r="J50" s="264"/>
      <c r="K50" s="244"/>
      <c r="L50" s="244"/>
      <c r="M50" s="490"/>
      <c r="N50" s="269"/>
      <c r="O50" s="270"/>
      <c r="P50" s="67"/>
      <c r="Q50" s="82"/>
      <c r="R50" s="82"/>
      <c r="S50" s="82"/>
      <c r="T50" s="54"/>
    </row>
    <row r="51" spans="1:20" s="86" customFormat="1" ht="11.45" customHeight="1">
      <c r="A51" s="246"/>
      <c r="B51" s="246"/>
      <c r="C51" s="246"/>
      <c r="D51" s="246"/>
      <c r="E51" s="246"/>
      <c r="F51" s="531" t="s">
        <v>6</v>
      </c>
      <c r="G51" s="531"/>
      <c r="H51" s="531"/>
      <c r="I51" s="246"/>
      <c r="J51" s="529" t="s">
        <v>21</v>
      </c>
      <c r="K51" s="529"/>
      <c r="L51" s="529"/>
      <c r="M51" s="491"/>
      <c r="N51" s="248"/>
      <c r="O51" s="246"/>
    </row>
    <row r="52" spans="1:20" s="86" customFormat="1" ht="11.45" customHeight="1">
      <c r="A52" s="246"/>
      <c r="B52" s="246"/>
      <c r="C52" s="246"/>
      <c r="D52" s="246"/>
      <c r="E52" s="246"/>
      <c r="F52" s="528" t="s">
        <v>1</v>
      </c>
      <c r="G52" s="528"/>
      <c r="H52" s="528"/>
      <c r="I52" s="246"/>
      <c r="J52" s="528" t="s">
        <v>1</v>
      </c>
      <c r="K52" s="528"/>
      <c r="L52" s="528"/>
      <c r="M52" s="491"/>
      <c r="N52" s="248"/>
      <c r="O52" s="246"/>
    </row>
    <row r="53" spans="1:20" s="46" customFormat="1" ht="11.45" customHeight="1">
      <c r="A53" s="271" t="s">
        <v>111</v>
      </c>
      <c r="B53" s="272"/>
      <c r="C53" s="272"/>
      <c r="D53" s="272" t="s">
        <v>0</v>
      </c>
      <c r="E53" s="208"/>
      <c r="F53" s="358">
        <v>2015</v>
      </c>
      <c r="G53" s="211"/>
      <c r="H53" s="358">
        <v>2014</v>
      </c>
      <c r="I53" s="208"/>
      <c r="J53" s="358">
        <v>2015</v>
      </c>
      <c r="K53" s="211"/>
      <c r="L53" s="358">
        <v>2014</v>
      </c>
      <c r="M53" s="499"/>
      <c r="N53" s="248" t="s">
        <v>0</v>
      </c>
      <c r="O53" s="155"/>
      <c r="P53" s="65"/>
      <c r="Q53" s="67"/>
      <c r="R53" s="67"/>
      <c r="S53" s="67"/>
    </row>
    <row r="54" spans="1:20" s="46" customFormat="1" ht="11.45" customHeight="1">
      <c r="A54" s="391"/>
      <c r="B54" s="208"/>
      <c r="C54" s="208"/>
      <c r="D54" s="208"/>
      <c r="E54" s="208"/>
      <c r="F54" s="211"/>
      <c r="G54" s="211"/>
      <c r="H54" s="359"/>
      <c r="I54" s="208"/>
      <c r="J54" s="211"/>
      <c r="K54" s="211"/>
      <c r="L54" s="359"/>
      <c r="M54" s="499"/>
      <c r="N54" s="273" t="s">
        <v>0</v>
      </c>
      <c r="O54" s="155"/>
      <c r="P54" s="65"/>
      <c r="Q54" s="44"/>
      <c r="R54" s="44"/>
      <c r="S54" s="83"/>
    </row>
    <row r="55" spans="1:20" s="46" customFormat="1" ht="11.45" customHeight="1">
      <c r="A55" s="187" t="s">
        <v>40</v>
      </c>
      <c r="B55" s="187"/>
      <c r="C55" s="199"/>
      <c r="D55" s="385"/>
      <c r="E55" s="199"/>
      <c r="F55" s="172">
        <f>98.517-3.2</f>
        <v>95.316999999999993</v>
      </c>
      <c r="G55" s="173"/>
      <c r="H55" s="172">
        <v>195.7</v>
      </c>
      <c r="I55" s="199"/>
      <c r="J55" s="448">
        <f>317.8+F55</f>
        <v>413.11700000000002</v>
      </c>
      <c r="K55" s="173"/>
      <c r="L55" s="172">
        <v>653.6</v>
      </c>
      <c r="M55" s="448"/>
      <c r="N55" s="155"/>
      <c r="O55" s="156"/>
      <c r="P55" s="115"/>
    </row>
    <row r="56" spans="1:20" s="46" customFormat="1" ht="11.45" customHeight="1">
      <c r="A56" s="187" t="s">
        <v>77</v>
      </c>
      <c r="B56" s="187"/>
      <c r="C56" s="199"/>
      <c r="D56" s="386" t="s">
        <v>0</v>
      </c>
      <c r="E56" s="199"/>
      <c r="F56" s="172">
        <v>7.8140000000000001</v>
      </c>
      <c r="G56" s="172"/>
      <c r="H56" s="172">
        <v>11.4</v>
      </c>
      <c r="I56" s="199"/>
      <c r="J56" s="172">
        <f>24.8+F56</f>
        <v>32.614000000000004</v>
      </c>
      <c r="K56" s="172"/>
      <c r="L56" s="172">
        <v>53.9</v>
      </c>
      <c r="M56" s="448"/>
      <c r="N56" s="155"/>
      <c r="O56" s="156"/>
      <c r="P56" s="115"/>
      <c r="Q56" s="63"/>
      <c r="R56" s="63"/>
    </row>
    <row r="57" spans="1:20" s="46" customFormat="1" ht="11.45" customHeight="1">
      <c r="A57" s="187" t="s">
        <v>76</v>
      </c>
      <c r="B57" s="187"/>
      <c r="C57" s="199"/>
      <c r="D57" s="386"/>
      <c r="E57" s="199"/>
      <c r="F57" s="172">
        <f>-2.705-0.069</f>
        <v>-2.774</v>
      </c>
      <c r="G57" s="172"/>
      <c r="H57" s="172">
        <v>-4.4000000000000004</v>
      </c>
      <c r="I57" s="199"/>
      <c r="J57" s="172">
        <f>-9.5+F57</f>
        <v>-12.274000000000001</v>
      </c>
      <c r="K57" s="172"/>
      <c r="L57" s="172">
        <v>-16.3</v>
      </c>
      <c r="M57" s="448"/>
      <c r="N57" s="155"/>
      <c r="O57" s="156"/>
      <c r="P57" s="115"/>
    </row>
    <row r="58" spans="1:20" s="46" customFormat="1" ht="11.45" customHeight="1">
      <c r="A58" s="199" t="s">
        <v>42</v>
      </c>
      <c r="B58" s="350"/>
      <c r="C58" s="350"/>
      <c r="D58" s="519"/>
      <c r="E58" s="199"/>
      <c r="F58" s="172">
        <v>12.468</v>
      </c>
      <c r="G58" s="173"/>
      <c r="H58" s="448">
        <v>15.7</v>
      </c>
      <c r="I58" s="199"/>
      <c r="J58" s="172">
        <f>31.6+F58</f>
        <v>44.067999999999998</v>
      </c>
      <c r="K58" s="173"/>
      <c r="L58" s="172">
        <v>59.9</v>
      </c>
      <c r="M58" s="459"/>
      <c r="N58" s="155"/>
      <c r="O58" s="156"/>
      <c r="P58" s="115"/>
    </row>
    <row r="59" spans="1:20" s="370" customFormat="1" ht="11.45" customHeight="1">
      <c r="A59" s="195"/>
      <c r="B59" s="393" t="s">
        <v>179</v>
      </c>
      <c r="C59" s="393"/>
      <c r="D59" s="394"/>
      <c r="E59" s="197"/>
      <c r="F59" s="174">
        <f>SUM(F55:F58)</f>
        <v>112.825</v>
      </c>
      <c r="G59" s="171"/>
      <c r="H59" s="174">
        <f>SUM(H55:H58)</f>
        <v>218.39999999999998</v>
      </c>
      <c r="I59" s="197"/>
      <c r="J59" s="174">
        <f>SUM(J55:J58)</f>
        <v>477.52499999999998</v>
      </c>
      <c r="K59" s="171"/>
      <c r="L59" s="174">
        <f>SUM(L55:L58)</f>
        <v>751.1</v>
      </c>
      <c r="M59" s="500"/>
      <c r="N59" s="276"/>
      <c r="O59" s="276"/>
      <c r="P59" s="375"/>
    </row>
    <row r="60" spans="1:20" s="46" customFormat="1" ht="11.45" customHeight="1">
      <c r="A60" s="236"/>
      <c r="B60" s="155"/>
      <c r="C60" s="155"/>
      <c r="D60" s="155"/>
      <c r="E60" s="249"/>
      <c r="F60" s="277"/>
      <c r="G60" s="278"/>
      <c r="H60" s="277"/>
      <c r="I60" s="249"/>
      <c r="J60" s="277"/>
      <c r="K60" s="278"/>
      <c r="L60" s="277"/>
      <c r="M60" s="501"/>
      <c r="N60" s="277"/>
      <c r="O60" s="277"/>
      <c r="P60" s="82"/>
    </row>
    <row r="61" spans="1:20" s="46" customFormat="1" ht="11.45" customHeight="1">
      <c r="A61" s="236"/>
      <c r="B61" s="155"/>
      <c r="C61" s="155"/>
      <c r="D61" s="155"/>
      <c r="E61" s="249"/>
      <c r="F61" s="269"/>
      <c r="G61" s="274"/>
      <c r="H61" s="269"/>
      <c r="I61" s="249"/>
      <c r="J61" s="269"/>
      <c r="K61" s="274"/>
      <c r="L61" s="269"/>
      <c r="M61" s="338"/>
      <c r="N61" s="277"/>
      <c r="O61" s="277"/>
      <c r="P61" s="82"/>
    </row>
    <row r="62" spans="1:20" s="46" customFormat="1" ht="15" customHeight="1">
      <c r="A62" s="238" t="s">
        <v>248</v>
      </c>
      <c r="B62" s="243"/>
      <c r="C62" s="243"/>
      <c r="D62" s="243"/>
      <c r="E62" s="239"/>
      <c r="F62" s="239"/>
      <c r="G62" s="239"/>
      <c r="H62" s="239"/>
      <c r="I62" s="239"/>
      <c r="J62" s="239"/>
      <c r="K62" s="239"/>
      <c r="L62" s="239"/>
      <c r="M62" s="496"/>
      <c r="N62" s="240"/>
      <c r="O62" s="241"/>
      <c r="P62" s="91"/>
      <c r="Q62" s="91"/>
      <c r="R62" s="91"/>
      <c r="S62" s="91"/>
      <c r="T62" s="90"/>
    </row>
    <row r="63" spans="1:20" s="46" customFormat="1" ht="11.45" customHeight="1">
      <c r="A63" s="160"/>
      <c r="B63" s="182"/>
      <c r="C63" s="182"/>
      <c r="D63" s="182"/>
      <c r="E63" s="182"/>
      <c r="F63" s="360"/>
      <c r="G63" s="156"/>
      <c r="H63" s="156"/>
      <c r="I63" s="182"/>
      <c r="J63" s="360"/>
      <c r="K63" s="156"/>
      <c r="L63" s="156"/>
      <c r="M63" s="337"/>
      <c r="N63" s="155"/>
      <c r="O63" s="236"/>
      <c r="P63" s="44"/>
    </row>
    <row r="64" spans="1:20" s="46" customFormat="1" ht="11.45" customHeight="1" thickBot="1">
      <c r="A64" s="279" t="s">
        <v>147</v>
      </c>
      <c r="B64" s="279"/>
      <c r="C64" s="279"/>
      <c r="D64" s="279"/>
      <c r="E64" s="279"/>
      <c r="F64" s="264"/>
      <c r="G64" s="244"/>
      <c r="H64" s="244"/>
      <c r="I64" s="279"/>
      <c r="J64" s="264"/>
      <c r="K64" s="244"/>
      <c r="L64" s="244"/>
      <c r="M64" s="490"/>
      <c r="N64" s="155"/>
      <c r="O64" s="236"/>
      <c r="P64" s="45"/>
    </row>
    <row r="65" spans="1:20" s="86" customFormat="1" ht="11.45" customHeight="1">
      <c r="A65" s="246"/>
      <c r="B65" s="246"/>
      <c r="C65" s="246"/>
      <c r="D65" s="246"/>
      <c r="E65" s="246"/>
      <c r="F65" s="531" t="s">
        <v>6</v>
      </c>
      <c r="G65" s="531"/>
      <c r="H65" s="531"/>
      <c r="I65" s="246"/>
      <c r="J65" s="529" t="s">
        <v>21</v>
      </c>
      <c r="K65" s="529"/>
      <c r="L65" s="529"/>
      <c r="M65" s="491"/>
      <c r="N65" s="248"/>
      <c r="O65" s="246"/>
    </row>
    <row r="66" spans="1:20" s="86" customFormat="1" ht="11.45" customHeight="1">
      <c r="A66" s="246"/>
      <c r="B66" s="246"/>
      <c r="C66" s="246"/>
      <c r="D66" s="246"/>
      <c r="E66" s="246"/>
      <c r="F66" s="528" t="s">
        <v>1</v>
      </c>
      <c r="G66" s="528"/>
      <c r="H66" s="528"/>
      <c r="I66" s="246"/>
      <c r="J66" s="528" t="s">
        <v>1</v>
      </c>
      <c r="K66" s="528"/>
      <c r="L66" s="528"/>
      <c r="M66" s="491"/>
      <c r="N66" s="248"/>
      <c r="O66" s="246"/>
    </row>
    <row r="67" spans="1:20" s="46" customFormat="1" ht="11.45" customHeight="1">
      <c r="A67" s="280" t="s">
        <v>111</v>
      </c>
      <c r="B67" s="281"/>
      <c r="C67" s="281"/>
      <c r="D67" s="281"/>
      <c r="E67" s="236"/>
      <c r="F67" s="357">
        <f>+$J$29</f>
        <v>2015</v>
      </c>
      <c r="G67" s="252"/>
      <c r="H67" s="253">
        <f>+$L$29</f>
        <v>2014</v>
      </c>
      <c r="I67" s="236"/>
      <c r="J67" s="357">
        <f>+$J$29</f>
        <v>2015</v>
      </c>
      <c r="K67" s="252"/>
      <c r="L67" s="253">
        <f>+$L$29</f>
        <v>2014</v>
      </c>
      <c r="M67" s="492"/>
      <c r="N67" s="254"/>
      <c r="O67" s="254"/>
    </row>
    <row r="68" spans="1:20" s="46" customFormat="1" ht="11.45" customHeight="1">
      <c r="A68" s="282"/>
      <c r="B68" s="236"/>
      <c r="C68" s="236"/>
      <c r="D68" s="236"/>
      <c r="E68" s="236"/>
      <c r="F68" s="183" t="s">
        <v>0</v>
      </c>
      <c r="G68" s="183"/>
      <c r="H68" s="183"/>
      <c r="I68" s="236"/>
      <c r="J68" s="183" t="s">
        <v>0</v>
      </c>
      <c r="K68" s="183"/>
      <c r="L68" s="183"/>
      <c r="M68" s="493"/>
      <c r="N68" s="283"/>
      <c r="O68" s="284"/>
    </row>
    <row r="69" spans="1:20" s="46" customFormat="1" ht="11.45" customHeight="1">
      <c r="A69" s="182"/>
      <c r="B69" s="182" t="s">
        <v>75</v>
      </c>
      <c r="C69" s="182"/>
      <c r="D69" s="156"/>
      <c r="E69" s="236"/>
      <c r="F69" s="172">
        <f>52.983+1.15+0.069</f>
        <v>54.201999999999998</v>
      </c>
      <c r="G69" s="172"/>
      <c r="H69" s="172">
        <v>72.3</v>
      </c>
      <c r="I69" s="236"/>
      <c r="J69" s="172">
        <f>191+F69</f>
        <v>245.202</v>
      </c>
      <c r="K69" s="172"/>
      <c r="L69" s="172">
        <v>278.53500000000003</v>
      </c>
      <c r="M69" s="448"/>
    </row>
    <row r="70" spans="1:20" s="46" customFormat="1" ht="11.45" hidden="1" customHeight="1">
      <c r="A70" s="182"/>
      <c r="B70" s="285" t="s">
        <v>122</v>
      </c>
      <c r="C70" s="285"/>
      <c r="D70" s="285"/>
      <c r="E70" s="286"/>
      <c r="F70" s="172">
        <v>0.4</v>
      </c>
      <c r="G70" s="172"/>
      <c r="H70" s="105">
        <v>1.788</v>
      </c>
      <c r="I70" s="236"/>
      <c r="J70" s="172">
        <v>3.2</v>
      </c>
      <c r="K70" s="172"/>
      <c r="L70" s="172">
        <v>0.73099999999999998</v>
      </c>
      <c r="M70" s="448"/>
    </row>
    <row r="71" spans="1:20" s="46" customFormat="1" ht="11.45" hidden="1" customHeight="1">
      <c r="A71" s="182"/>
      <c r="B71" s="285" t="s">
        <v>124</v>
      </c>
      <c r="C71" s="285"/>
      <c r="D71" s="285"/>
      <c r="E71" s="286"/>
      <c r="F71" s="172">
        <v>-17</v>
      </c>
      <c r="G71" s="172"/>
      <c r="H71" s="105">
        <f>-17.176-0.042</f>
        <v>-17.218</v>
      </c>
      <c r="I71" s="236"/>
      <c r="J71" s="172">
        <v>-107</v>
      </c>
      <c r="K71" s="172"/>
      <c r="L71" s="172">
        <v>-98.046999999999997</v>
      </c>
      <c r="M71" s="448"/>
    </row>
    <row r="72" spans="1:20" s="46" customFormat="1" ht="11.45" customHeight="1">
      <c r="A72" s="182"/>
      <c r="B72" s="182" t="s">
        <v>123</v>
      </c>
      <c r="C72" s="182"/>
      <c r="D72" s="182"/>
      <c r="E72" s="236"/>
      <c r="F72" s="172">
        <f>-17.054+0.429</f>
        <v>-16.625</v>
      </c>
      <c r="G72" s="172"/>
      <c r="H72" s="172">
        <v>-15.4</v>
      </c>
      <c r="I72" s="236"/>
      <c r="J72" s="172">
        <f>-87.6+F72</f>
        <v>-104.22499999999999</v>
      </c>
      <c r="K72" s="172"/>
      <c r="L72" s="172">
        <v>-97.316000000000003</v>
      </c>
      <c r="M72" s="448"/>
    </row>
    <row r="73" spans="1:20" s="46" customFormat="1" ht="11.45" customHeight="1">
      <c r="A73" s="182"/>
      <c r="B73" s="182" t="s">
        <v>74</v>
      </c>
      <c r="C73" s="236"/>
      <c r="D73" s="155"/>
      <c r="E73" s="236"/>
      <c r="F73" s="172">
        <f>6.137+95.63</f>
        <v>101.767</v>
      </c>
      <c r="G73" s="172"/>
      <c r="H73" s="172">
        <v>155.1</v>
      </c>
      <c r="I73" s="236"/>
      <c r="J73" s="172">
        <f>225.8+F73</f>
        <v>327.56700000000001</v>
      </c>
      <c r="K73" s="172"/>
      <c r="L73" s="172">
        <v>344.2</v>
      </c>
      <c r="M73" s="448"/>
      <c r="N73" s="288"/>
      <c r="O73" s="287"/>
      <c r="P73" s="116"/>
    </row>
    <row r="74" spans="1:20" s="46" customFormat="1" ht="11.45" customHeight="1">
      <c r="A74" s="182"/>
      <c r="B74" s="182" t="s">
        <v>232</v>
      </c>
      <c r="C74" s="236"/>
      <c r="D74" s="155"/>
      <c r="E74" s="236"/>
      <c r="F74" s="172">
        <v>274.923</v>
      </c>
      <c r="G74" s="172"/>
      <c r="H74" s="172">
        <v>39.700000000000003</v>
      </c>
      <c r="I74" s="236"/>
      <c r="J74" s="172">
        <f>122.3+F74</f>
        <v>397.22300000000001</v>
      </c>
      <c r="K74" s="172"/>
      <c r="L74" s="172">
        <v>73.8</v>
      </c>
      <c r="M74" s="448"/>
      <c r="N74" s="288"/>
      <c r="O74" s="287"/>
      <c r="P74" s="116"/>
    </row>
    <row r="75" spans="1:20" s="46" customFormat="1" ht="11.45" customHeight="1">
      <c r="A75" s="187" t="s">
        <v>245</v>
      </c>
      <c r="B75" s="187"/>
      <c r="C75" s="350"/>
      <c r="D75" s="392" t="s">
        <v>0</v>
      </c>
      <c r="E75" s="199"/>
      <c r="F75" s="172">
        <f>-0.183+6.88+16.296+8.901+3.2</f>
        <v>35.094000000000001</v>
      </c>
      <c r="G75" s="172"/>
      <c r="H75" s="449">
        <v>-0.2</v>
      </c>
      <c r="I75" s="199"/>
      <c r="J75" s="172">
        <f>13.9+F75</f>
        <v>48.994</v>
      </c>
      <c r="K75" s="172"/>
      <c r="L75" s="218">
        <v>-0.7</v>
      </c>
      <c r="M75" s="448"/>
      <c r="N75" s="155"/>
      <c r="O75" s="156"/>
      <c r="P75" s="65"/>
    </row>
    <row r="76" spans="1:20" s="46" customFormat="1" ht="11.45" customHeight="1">
      <c r="A76" s="289"/>
      <c r="B76" s="194" t="s">
        <v>45</v>
      </c>
      <c r="C76" s="281"/>
      <c r="D76" s="281"/>
      <c r="E76" s="236"/>
      <c r="F76" s="174">
        <f>F69+F72+F73+F74+F75</f>
        <v>449.36099999999999</v>
      </c>
      <c r="G76" s="172"/>
      <c r="H76" s="174">
        <f>H69+H72+H73+H74+H75</f>
        <v>251.5</v>
      </c>
      <c r="I76" s="236"/>
      <c r="J76" s="174">
        <f>J69+J72+J73+J74+J75</f>
        <v>914.76100000000008</v>
      </c>
      <c r="K76" s="172"/>
      <c r="L76" s="174">
        <f>L69+L72+L73+L74+L75</f>
        <v>598.51899999999989</v>
      </c>
      <c r="M76" s="500"/>
      <c r="N76" s="290"/>
      <c r="O76" s="237"/>
      <c r="P76" s="65"/>
    </row>
    <row r="77" spans="1:20" s="46" customFormat="1" ht="11.45" customHeight="1">
      <c r="A77" s="182"/>
      <c r="B77" s="182"/>
      <c r="C77" s="182"/>
      <c r="D77" s="182"/>
      <c r="E77" s="182"/>
      <c r="F77" s="349"/>
      <c r="G77" s="275"/>
      <c r="H77" s="361"/>
      <c r="I77" s="182"/>
      <c r="J77" s="349"/>
      <c r="K77" s="275"/>
      <c r="L77" s="361"/>
      <c r="M77" s="332"/>
      <c r="N77" s="288"/>
      <c r="O77" s="291"/>
    </row>
    <row r="78" spans="1:20" s="46" customFormat="1" ht="11.45" customHeight="1">
      <c r="A78" s="292"/>
      <c r="B78" s="182"/>
      <c r="C78" s="182"/>
      <c r="D78" s="182"/>
      <c r="E78" s="182"/>
      <c r="F78" s="275"/>
      <c r="G78" s="275"/>
      <c r="H78" s="275"/>
      <c r="I78" s="182"/>
      <c r="J78" s="275"/>
      <c r="K78" s="275"/>
      <c r="L78" s="275"/>
      <c r="M78" s="332"/>
      <c r="N78" s="288"/>
      <c r="O78" s="291"/>
      <c r="Q78" s="60"/>
      <c r="R78" s="60"/>
    </row>
    <row r="79" spans="1:20" s="46" customFormat="1" ht="15" customHeight="1">
      <c r="A79" s="238" t="s">
        <v>224</v>
      </c>
      <c r="B79" s="243"/>
      <c r="C79" s="243"/>
      <c r="D79" s="243"/>
      <c r="E79" s="239"/>
      <c r="F79" s="239"/>
      <c r="G79" s="239"/>
      <c r="H79" s="239"/>
      <c r="I79" s="239"/>
      <c r="J79" s="239"/>
      <c r="K79" s="239"/>
      <c r="L79" s="239"/>
      <c r="M79" s="496"/>
      <c r="N79" s="240"/>
      <c r="O79" s="241"/>
      <c r="P79" s="91"/>
      <c r="Q79" s="91"/>
      <c r="R79" s="91"/>
      <c r="S79" s="91"/>
      <c r="T79" s="90"/>
    </row>
    <row r="80" spans="1:20" s="46" customFormat="1" ht="11.45" customHeight="1">
      <c r="A80" s="293"/>
      <c r="B80" s="182"/>
      <c r="C80" s="182"/>
      <c r="D80" s="182"/>
      <c r="E80" s="182"/>
      <c r="F80" s="304"/>
      <c r="G80" s="275"/>
      <c r="H80" s="275"/>
      <c r="I80" s="182"/>
      <c r="J80" s="304"/>
      <c r="K80" s="275"/>
      <c r="L80" s="275"/>
      <c r="M80" s="332"/>
      <c r="N80" s="288"/>
      <c r="O80" s="288"/>
      <c r="Q80" s="56"/>
    </row>
    <row r="81" spans="1:20" s="46" customFormat="1" ht="11.45" customHeight="1" thickBot="1">
      <c r="A81" s="279" t="s">
        <v>118</v>
      </c>
      <c r="B81" s="279"/>
      <c r="C81" s="279"/>
      <c r="D81" s="279"/>
      <c r="E81" s="279"/>
      <c r="F81" s="307"/>
      <c r="G81" s="307"/>
      <c r="H81" s="307"/>
      <c r="I81" s="279"/>
      <c r="J81" s="307"/>
      <c r="K81" s="307"/>
      <c r="L81" s="307"/>
      <c r="M81" s="502"/>
      <c r="N81" s="288"/>
      <c r="O81" s="295"/>
    </row>
    <row r="82" spans="1:20" s="86" customFormat="1" ht="11.45" customHeight="1">
      <c r="A82" s="246"/>
      <c r="B82" s="246"/>
      <c r="C82" s="246"/>
      <c r="D82" s="246"/>
      <c r="E82" s="246"/>
      <c r="F82" s="531" t="s">
        <v>6</v>
      </c>
      <c r="G82" s="531"/>
      <c r="H82" s="531"/>
      <c r="I82" s="246"/>
      <c r="J82" s="529" t="s">
        <v>21</v>
      </c>
      <c r="K82" s="529"/>
      <c r="L82" s="529"/>
      <c r="M82" s="491"/>
      <c r="N82" s="248"/>
      <c r="O82" s="246"/>
    </row>
    <row r="83" spans="1:20" s="86" customFormat="1" ht="11.45" customHeight="1">
      <c r="A83" s="246"/>
      <c r="B83" s="246"/>
      <c r="C83" s="246"/>
      <c r="D83" s="246"/>
      <c r="E83" s="246"/>
      <c r="F83" s="528" t="s">
        <v>1</v>
      </c>
      <c r="G83" s="528"/>
      <c r="H83" s="528"/>
      <c r="I83" s="246"/>
      <c r="J83" s="528" t="s">
        <v>1</v>
      </c>
      <c r="K83" s="528"/>
      <c r="L83" s="528"/>
      <c r="M83" s="491"/>
      <c r="N83" s="248"/>
      <c r="O83" s="246"/>
    </row>
    <row r="84" spans="1:20" s="46" customFormat="1" ht="11.45" customHeight="1">
      <c r="A84" s="280" t="s">
        <v>111</v>
      </c>
      <c r="B84" s="281"/>
      <c r="C84" s="281"/>
      <c r="D84" s="281"/>
      <c r="E84" s="236"/>
      <c r="F84" s="357">
        <v>2015</v>
      </c>
      <c r="G84" s="252"/>
      <c r="H84" s="253">
        <v>2014</v>
      </c>
      <c r="I84" s="236"/>
      <c r="J84" s="357">
        <v>2015</v>
      </c>
      <c r="K84" s="252"/>
      <c r="L84" s="253">
        <v>2014</v>
      </c>
      <c r="M84" s="492"/>
      <c r="N84" s="254"/>
      <c r="O84" s="254"/>
    </row>
    <row r="85" spans="1:20" s="46" customFormat="1" ht="11.45" customHeight="1">
      <c r="A85" s="282"/>
      <c r="B85" s="236"/>
      <c r="C85" s="236"/>
      <c r="D85" s="236"/>
      <c r="E85" s="236"/>
      <c r="F85" s="183" t="s">
        <v>0</v>
      </c>
      <c r="G85" s="183"/>
      <c r="H85" s="183"/>
      <c r="I85" s="236"/>
      <c r="J85" s="183" t="s">
        <v>0</v>
      </c>
      <c r="K85" s="183"/>
      <c r="L85" s="183"/>
      <c r="M85" s="493"/>
      <c r="N85" s="283"/>
      <c r="O85" s="283"/>
    </row>
    <row r="86" spans="1:20" s="46" customFormat="1" ht="11.45" customHeight="1">
      <c r="A86" s="182"/>
      <c r="B86" s="182" t="s">
        <v>73</v>
      </c>
      <c r="C86" s="182"/>
      <c r="D86" s="182"/>
      <c r="E86" s="236"/>
      <c r="F86" s="172">
        <v>-15</v>
      </c>
      <c r="G86" s="172"/>
      <c r="H86" s="172">
        <v>-14.6</v>
      </c>
      <c r="I86" s="236"/>
      <c r="J86" s="172">
        <f>-43.2+F86</f>
        <v>-58.2</v>
      </c>
      <c r="K86" s="172"/>
      <c r="L86" s="172">
        <v>-56.781000000000006</v>
      </c>
      <c r="M86" s="448"/>
      <c r="N86" s="173"/>
      <c r="O86" s="172"/>
      <c r="P86" s="128"/>
      <c r="Q86" s="65"/>
    </row>
    <row r="87" spans="1:20" s="46" customFormat="1" ht="11.45" customHeight="1">
      <c r="A87" s="182"/>
      <c r="B87" s="182" t="s">
        <v>72</v>
      </c>
      <c r="C87" s="182"/>
      <c r="D87" s="182"/>
      <c r="E87" s="236"/>
      <c r="F87" s="173">
        <v>4.9489999999999998</v>
      </c>
      <c r="G87" s="172"/>
      <c r="H87" s="173">
        <v>5.0999999999999996</v>
      </c>
      <c r="I87" s="236"/>
      <c r="J87" s="173">
        <f>14.7+F87</f>
        <v>19.649000000000001</v>
      </c>
      <c r="K87" s="172"/>
      <c r="L87" s="173">
        <v>20.300999999999998</v>
      </c>
      <c r="M87" s="448"/>
      <c r="N87" s="173"/>
      <c r="O87" s="172"/>
      <c r="P87" s="129"/>
      <c r="Q87" s="147"/>
    </row>
    <row r="88" spans="1:20" s="46" customFormat="1" ht="11.45" customHeight="1">
      <c r="A88" s="182"/>
      <c r="B88" s="281" t="s">
        <v>71</v>
      </c>
      <c r="C88" s="281"/>
      <c r="D88" s="281"/>
      <c r="E88" s="236"/>
      <c r="F88" s="173">
        <v>2.7869999999999999</v>
      </c>
      <c r="G88" s="172"/>
      <c r="H88" s="173">
        <v>2</v>
      </c>
      <c r="I88" s="236"/>
      <c r="J88" s="173">
        <f>6.3+F88</f>
        <v>9.0869999999999997</v>
      </c>
      <c r="K88" s="172"/>
      <c r="L88" s="173">
        <v>6.4119999999999999</v>
      </c>
      <c r="M88" s="448"/>
      <c r="N88" s="173"/>
      <c r="O88" s="172"/>
      <c r="P88" s="129"/>
      <c r="Q88" s="147"/>
    </row>
    <row r="89" spans="1:20" s="370" customFormat="1" ht="11.45" customHeight="1">
      <c r="A89" s="194"/>
      <c r="B89" s="368" t="s">
        <v>45</v>
      </c>
      <c r="C89" s="368"/>
      <c r="D89" s="368"/>
      <c r="E89" s="311"/>
      <c r="F89" s="174">
        <f>SUM(F86:F88)</f>
        <v>-7.2640000000000002</v>
      </c>
      <c r="G89" s="170"/>
      <c r="H89" s="174">
        <f>SUM(H86:H88)</f>
        <v>-7.5</v>
      </c>
      <c r="I89" s="311"/>
      <c r="J89" s="174">
        <f>SUM(J86:J88)</f>
        <v>-29.464000000000002</v>
      </c>
      <c r="K89" s="170"/>
      <c r="L89" s="174">
        <f>SUM(L86:L88)</f>
        <v>-30.068000000000005</v>
      </c>
      <c r="M89" s="500"/>
      <c r="N89" s="171"/>
      <c r="O89" s="171"/>
      <c r="P89" s="101"/>
      <c r="Q89" s="374"/>
    </row>
    <row r="90" spans="1:20" s="46" customFormat="1" ht="11.45" customHeight="1">
      <c r="A90" s="292"/>
      <c r="B90" s="182"/>
      <c r="C90" s="182"/>
      <c r="D90" s="182"/>
      <c r="E90" s="182"/>
      <c r="F90" s="349"/>
      <c r="G90" s="275"/>
      <c r="H90" s="275"/>
      <c r="I90" s="182"/>
      <c r="J90" s="349"/>
      <c r="K90" s="275"/>
      <c r="L90" s="275"/>
      <c r="M90" s="332"/>
      <c r="N90" s="288"/>
      <c r="O90" s="288"/>
      <c r="P90" s="60"/>
      <c r="Q90" s="147"/>
    </row>
    <row r="91" spans="1:20" s="46" customFormat="1" ht="11.45" customHeight="1">
      <c r="A91" s="236"/>
      <c r="B91" s="236"/>
      <c r="C91" s="236"/>
      <c r="D91" s="236"/>
      <c r="E91" s="182"/>
      <c r="F91" s="277"/>
      <c r="G91" s="275"/>
      <c r="H91" s="276"/>
      <c r="I91" s="182"/>
      <c r="J91" s="277"/>
      <c r="K91" s="275"/>
      <c r="L91" s="276"/>
      <c r="M91" s="334"/>
      <c r="N91" s="276"/>
      <c r="O91" s="276"/>
      <c r="P91" s="56"/>
      <c r="Q91" s="147"/>
    </row>
    <row r="92" spans="1:20" s="46" customFormat="1" ht="15" customHeight="1">
      <c r="A92" s="238" t="s">
        <v>225</v>
      </c>
      <c r="B92" s="243"/>
      <c r="C92" s="243"/>
      <c r="D92" s="243"/>
      <c r="E92" s="239"/>
      <c r="F92" s="239"/>
      <c r="G92" s="239"/>
      <c r="H92" s="239"/>
      <c r="I92" s="239"/>
      <c r="J92" s="239"/>
      <c r="K92" s="239"/>
      <c r="L92" s="239"/>
      <c r="M92" s="496"/>
      <c r="N92" s="240"/>
      <c r="O92" s="241"/>
      <c r="P92" s="91"/>
      <c r="Q92" s="91"/>
      <c r="R92" s="91"/>
      <c r="S92" s="91"/>
      <c r="T92" s="90"/>
    </row>
    <row r="93" spans="1:20" s="46" customFormat="1" ht="11.45" customHeight="1">
      <c r="A93" s="293"/>
      <c r="B93" s="182"/>
      <c r="C93" s="182"/>
      <c r="D93" s="182"/>
      <c r="E93" s="182"/>
      <c r="F93" s="304"/>
      <c r="G93" s="275"/>
      <c r="H93" s="275"/>
      <c r="I93" s="182"/>
      <c r="J93" s="304"/>
      <c r="K93" s="275"/>
      <c r="L93" s="275"/>
      <c r="M93" s="332"/>
      <c r="N93" s="288"/>
      <c r="O93" s="288"/>
      <c r="Q93" s="65"/>
    </row>
    <row r="94" spans="1:20" s="46" customFormat="1" ht="11.45" customHeight="1" thickBot="1">
      <c r="A94" s="279" t="s">
        <v>120</v>
      </c>
      <c r="B94" s="279"/>
      <c r="C94" s="279"/>
      <c r="D94" s="279"/>
      <c r="E94" s="279"/>
      <c r="F94" s="307"/>
      <c r="G94" s="307"/>
      <c r="H94" s="307"/>
      <c r="I94" s="279"/>
      <c r="J94" s="307"/>
      <c r="K94" s="307"/>
      <c r="L94" s="307"/>
      <c r="M94" s="502"/>
      <c r="N94" s="288"/>
      <c r="O94" s="295"/>
      <c r="Q94" s="60"/>
      <c r="R94" s="60"/>
      <c r="S94" s="60"/>
    </row>
    <row r="95" spans="1:20" s="86" customFormat="1" ht="11.45" customHeight="1">
      <c r="A95" s="246"/>
      <c r="B95" s="246"/>
      <c r="C95" s="246"/>
      <c r="D95" s="246"/>
      <c r="E95" s="246"/>
      <c r="F95" s="531" t="s">
        <v>6</v>
      </c>
      <c r="G95" s="531"/>
      <c r="H95" s="531"/>
      <c r="I95" s="246"/>
      <c r="J95" s="529" t="s">
        <v>21</v>
      </c>
      <c r="K95" s="529"/>
      <c r="L95" s="529"/>
      <c r="M95" s="491"/>
      <c r="N95" s="248"/>
      <c r="O95" s="246"/>
    </row>
    <row r="96" spans="1:20" s="86" customFormat="1" ht="11.45" customHeight="1">
      <c r="A96" s="246"/>
      <c r="B96" s="246"/>
      <c r="C96" s="246"/>
      <c r="D96" s="246"/>
      <c r="E96" s="246"/>
      <c r="F96" s="528" t="s">
        <v>1</v>
      </c>
      <c r="G96" s="528"/>
      <c r="H96" s="528"/>
      <c r="I96" s="246"/>
      <c r="J96" s="528" t="s">
        <v>1</v>
      </c>
      <c r="K96" s="528"/>
      <c r="L96" s="528"/>
      <c r="M96" s="491"/>
      <c r="N96" s="248"/>
      <c r="O96" s="246"/>
    </row>
    <row r="97" spans="1:20" s="46" customFormat="1" ht="11.45" customHeight="1">
      <c r="A97" s="280" t="s">
        <v>111</v>
      </c>
      <c r="B97" s="281"/>
      <c r="C97" s="281"/>
      <c r="D97" s="281"/>
      <c r="E97" s="236"/>
      <c r="F97" s="357">
        <v>2015</v>
      </c>
      <c r="G97" s="252"/>
      <c r="H97" s="253">
        <v>2014</v>
      </c>
      <c r="I97" s="236"/>
      <c r="J97" s="357">
        <v>2015</v>
      </c>
      <c r="K97" s="252"/>
      <c r="L97" s="253">
        <v>2014</v>
      </c>
      <c r="M97" s="492"/>
      <c r="N97" s="297"/>
      <c r="O97" s="182"/>
    </row>
    <row r="98" spans="1:20" s="46" customFormat="1" ht="11.45" customHeight="1">
      <c r="A98" s="282"/>
      <c r="B98" s="236"/>
      <c r="C98" s="236"/>
      <c r="D98" s="236"/>
      <c r="E98" s="236"/>
      <c r="F98" s="183" t="s">
        <v>0</v>
      </c>
      <c r="G98" s="183"/>
      <c r="H98" s="183"/>
      <c r="I98" s="236"/>
      <c r="J98" s="183" t="s">
        <v>0</v>
      </c>
      <c r="K98" s="183"/>
      <c r="L98" s="183"/>
      <c r="M98" s="493"/>
      <c r="N98" s="297"/>
      <c r="O98" s="156"/>
      <c r="P98" s="65"/>
    </row>
    <row r="99" spans="1:20" s="46" customFormat="1" ht="11.45" customHeight="1">
      <c r="A99" s="182"/>
      <c r="B99" s="182" t="s">
        <v>70</v>
      </c>
      <c r="C99" s="182"/>
      <c r="D99" s="182"/>
      <c r="E99" s="236"/>
      <c r="F99" s="173">
        <v>1.2609999999999999</v>
      </c>
      <c r="G99" s="172"/>
      <c r="H99" s="173">
        <v>0.9</v>
      </c>
      <c r="I99" s="236"/>
      <c r="J99" s="173">
        <f>1.4+F99</f>
        <v>2.6609999999999996</v>
      </c>
      <c r="K99" s="172"/>
      <c r="L99" s="173">
        <v>2.2919999999999998</v>
      </c>
      <c r="M99" s="448"/>
      <c r="N99" s="298"/>
      <c r="O99" s="299"/>
      <c r="P99" s="146"/>
    </row>
    <row r="100" spans="1:20" s="46" customFormat="1" ht="11.45" customHeight="1">
      <c r="A100" s="182"/>
      <c r="B100" s="216" t="s">
        <v>200</v>
      </c>
      <c r="C100" s="216"/>
      <c r="D100" s="216"/>
      <c r="E100" s="236"/>
      <c r="F100" s="437">
        <v>0</v>
      </c>
      <c r="G100" s="172"/>
      <c r="H100" s="173">
        <v>0</v>
      </c>
      <c r="I100" s="236"/>
      <c r="J100" s="437">
        <f>+F100</f>
        <v>0</v>
      </c>
      <c r="K100" s="172"/>
      <c r="L100" s="173">
        <v>-8.8000000000000007</v>
      </c>
      <c r="M100" s="448"/>
      <c r="N100" s="155"/>
      <c r="O100" s="300"/>
      <c r="P100" s="146"/>
    </row>
    <row r="101" spans="1:20" s="46" customFormat="1" ht="11.45" customHeight="1">
      <c r="A101" s="182"/>
      <c r="B101" s="216" t="s">
        <v>107</v>
      </c>
      <c r="C101" s="216"/>
      <c r="D101" s="216"/>
      <c r="E101" s="236"/>
      <c r="F101" s="173">
        <v>-3.4449999999999998</v>
      </c>
      <c r="G101" s="172"/>
      <c r="H101" s="173">
        <v>-6</v>
      </c>
      <c r="I101" s="236"/>
      <c r="J101" s="173">
        <f>-15.1+F101</f>
        <v>-18.544999999999998</v>
      </c>
      <c r="K101" s="172"/>
      <c r="L101" s="173">
        <v>-13.405260999999999</v>
      </c>
      <c r="M101" s="448"/>
      <c r="N101" s="298"/>
      <c r="O101" s="299"/>
      <c r="P101" s="146"/>
      <c r="Q101" s="65"/>
    </row>
    <row r="102" spans="1:20" s="46" customFormat="1" ht="11.45" customHeight="1">
      <c r="A102" s="182"/>
      <c r="B102" s="156" t="s">
        <v>69</v>
      </c>
      <c r="C102" s="157"/>
      <c r="D102" s="157"/>
      <c r="E102" s="155"/>
      <c r="F102" s="173">
        <v>-7.9429999999999996</v>
      </c>
      <c r="G102" s="172"/>
      <c r="H102" s="173">
        <v>-1.3</v>
      </c>
      <c r="I102" s="155"/>
      <c r="J102" s="173">
        <f>-5.8+F102</f>
        <v>-13.742999999999999</v>
      </c>
      <c r="K102" s="172"/>
      <c r="L102" s="173">
        <v>-6.5759999999999996</v>
      </c>
      <c r="M102" s="448"/>
      <c r="N102" s="295"/>
      <c r="O102" s="299"/>
      <c r="P102" s="146"/>
      <c r="Q102" s="147"/>
    </row>
    <row r="103" spans="1:20" s="370" customFormat="1" ht="11.45" customHeight="1">
      <c r="A103" s="194"/>
      <c r="B103" s="194" t="s">
        <v>45</v>
      </c>
      <c r="C103" s="368"/>
      <c r="D103" s="368"/>
      <c r="E103" s="311"/>
      <c r="F103" s="174">
        <f>SUM(F99:F102)</f>
        <v>-10.126999999999999</v>
      </c>
      <c r="G103" s="170"/>
      <c r="H103" s="174">
        <f>SUM(H99:H102)</f>
        <v>-6.3999999999999995</v>
      </c>
      <c r="I103" s="311"/>
      <c r="J103" s="174">
        <f>SUM(J99:J102)</f>
        <v>-29.626999999999995</v>
      </c>
      <c r="K103" s="170"/>
      <c r="L103" s="174">
        <f>SUM(L99:L102)</f>
        <v>-26.489260999999999</v>
      </c>
      <c r="M103" s="500"/>
      <c r="N103" s="312"/>
      <c r="O103" s="303"/>
      <c r="P103" s="373"/>
      <c r="Q103" s="372"/>
    </row>
    <row r="104" spans="1:20" s="65" customFormat="1" ht="11.45" customHeight="1">
      <c r="A104" s="292"/>
      <c r="B104" s="182"/>
      <c r="C104" s="182"/>
      <c r="D104" s="182"/>
      <c r="E104" s="182"/>
      <c r="F104" s="349"/>
      <c r="G104" s="275"/>
      <c r="H104" s="275"/>
      <c r="I104" s="182"/>
      <c r="J104" s="349"/>
      <c r="K104" s="275"/>
      <c r="L104" s="275"/>
      <c r="M104" s="332"/>
      <c r="N104" s="288"/>
      <c r="O104" s="288"/>
      <c r="P104" s="59"/>
      <c r="Q104" s="57"/>
      <c r="R104" s="57"/>
      <c r="S104" s="57"/>
      <c r="T104" s="58"/>
    </row>
    <row r="105" spans="1:20" s="46" customFormat="1" ht="11.45" customHeight="1">
      <c r="A105" s="292"/>
      <c r="B105" s="182"/>
      <c r="C105" s="182"/>
      <c r="D105" s="182"/>
      <c r="E105" s="182"/>
      <c r="F105" s="349"/>
      <c r="G105" s="275"/>
      <c r="H105" s="275"/>
      <c r="I105" s="182"/>
      <c r="J105" s="349"/>
      <c r="K105" s="275"/>
      <c r="L105" s="275"/>
      <c r="M105" s="332"/>
      <c r="N105" s="288"/>
      <c r="O105" s="288"/>
      <c r="P105" s="59"/>
      <c r="Q105" s="56"/>
      <c r="R105" s="56"/>
    </row>
    <row r="106" spans="1:20" s="46" customFormat="1" ht="15" customHeight="1">
      <c r="A106" s="238" t="s">
        <v>226</v>
      </c>
      <c r="B106" s="243"/>
      <c r="C106" s="243"/>
      <c r="D106" s="243"/>
      <c r="E106" s="239"/>
      <c r="F106" s="239"/>
      <c r="G106" s="239"/>
      <c r="H106" s="239"/>
      <c r="I106" s="239"/>
      <c r="J106" s="239"/>
      <c r="K106" s="239"/>
      <c r="L106" s="239"/>
      <c r="M106" s="496"/>
      <c r="N106" s="240"/>
      <c r="O106" s="241"/>
      <c r="P106" s="91"/>
      <c r="Q106" s="91"/>
      <c r="R106" s="91"/>
      <c r="S106" s="91"/>
      <c r="T106" s="90"/>
    </row>
    <row r="107" spans="1:20" s="46" customFormat="1" ht="11.45" customHeight="1">
      <c r="A107" s="293"/>
      <c r="B107" s="182"/>
      <c r="C107" s="182"/>
      <c r="D107" s="182"/>
      <c r="E107" s="182"/>
      <c r="F107" s="304"/>
      <c r="G107" s="275"/>
      <c r="H107" s="275"/>
      <c r="I107" s="182"/>
      <c r="J107" s="304"/>
      <c r="K107" s="275"/>
      <c r="L107" s="275"/>
      <c r="M107" s="332"/>
      <c r="N107" s="288"/>
      <c r="O107" s="288"/>
      <c r="Q107" s="58"/>
      <c r="R107" s="58"/>
    </row>
    <row r="108" spans="1:20" s="46" customFormat="1" ht="11.45" customHeight="1" thickBot="1">
      <c r="A108" s="279" t="s">
        <v>202</v>
      </c>
      <c r="B108" s="279"/>
      <c r="C108" s="279"/>
      <c r="D108" s="279"/>
      <c r="E108" s="279"/>
      <c r="F108" s="307"/>
      <c r="G108" s="307"/>
      <c r="H108" s="307"/>
      <c r="I108" s="279"/>
      <c r="J108" s="307"/>
      <c r="K108" s="307"/>
      <c r="L108" s="307"/>
      <c r="M108" s="502"/>
      <c r="N108" s="288"/>
      <c r="O108" s="295"/>
      <c r="Q108" s="44"/>
    </row>
    <row r="109" spans="1:20" s="86" customFormat="1" ht="11.45" customHeight="1">
      <c r="A109" s="246"/>
      <c r="B109" s="246"/>
      <c r="C109" s="246"/>
      <c r="D109" s="246"/>
      <c r="E109" s="246"/>
      <c r="F109" s="531" t="s">
        <v>6</v>
      </c>
      <c r="G109" s="531"/>
      <c r="H109" s="531"/>
      <c r="I109" s="246"/>
      <c r="J109" s="529" t="s">
        <v>21</v>
      </c>
      <c r="K109" s="529"/>
      <c r="L109" s="529"/>
      <c r="M109" s="491"/>
      <c r="N109" s="248"/>
      <c r="O109" s="246"/>
    </row>
    <row r="110" spans="1:20" s="86" customFormat="1" ht="11.45" customHeight="1">
      <c r="A110" s="246"/>
      <c r="B110" s="246"/>
      <c r="C110" s="246"/>
      <c r="D110" s="246"/>
      <c r="E110" s="246"/>
      <c r="F110" s="528" t="s">
        <v>1</v>
      </c>
      <c r="G110" s="528"/>
      <c r="H110" s="528"/>
      <c r="I110" s="246"/>
      <c r="J110" s="528" t="s">
        <v>1</v>
      </c>
      <c r="K110" s="528"/>
      <c r="L110" s="528"/>
      <c r="M110" s="491"/>
      <c r="N110" s="248"/>
      <c r="O110" s="246"/>
    </row>
    <row r="111" spans="1:20" s="46" customFormat="1" ht="11.45" customHeight="1">
      <c r="A111" s="280" t="s">
        <v>111</v>
      </c>
      <c r="B111" s="281"/>
      <c r="C111" s="281"/>
      <c r="D111" s="281"/>
      <c r="E111" s="236"/>
      <c r="F111" s="357">
        <v>2015</v>
      </c>
      <c r="G111" s="252"/>
      <c r="H111" s="253">
        <v>2014</v>
      </c>
      <c r="I111" s="236"/>
      <c r="J111" s="357">
        <v>2015</v>
      </c>
      <c r="K111" s="252"/>
      <c r="L111" s="253">
        <v>2014</v>
      </c>
      <c r="M111" s="492"/>
      <c r="N111" s="297"/>
      <c r="O111" s="182"/>
      <c r="Q111" s="58"/>
    </row>
    <row r="112" spans="1:20" s="46" customFormat="1" ht="11.45" customHeight="1">
      <c r="A112" s="282"/>
      <c r="B112" s="236"/>
      <c r="C112" s="236"/>
      <c r="D112" s="236"/>
      <c r="E112" s="236"/>
      <c r="F112" s="183" t="s">
        <v>0</v>
      </c>
      <c r="G112" s="183"/>
      <c r="H112" s="183"/>
      <c r="I112" s="236"/>
      <c r="J112" s="183" t="s">
        <v>0</v>
      </c>
      <c r="K112" s="183"/>
      <c r="L112" s="183"/>
      <c r="M112" s="493"/>
      <c r="N112" s="297"/>
      <c r="O112" s="156"/>
      <c r="P112" s="65"/>
      <c r="Q112" s="58"/>
    </row>
    <row r="113" spans="1:20" s="46" customFormat="1" ht="11.45" customHeight="1">
      <c r="A113" s="182"/>
      <c r="B113" s="182" t="s">
        <v>148</v>
      </c>
      <c r="C113" s="182"/>
      <c r="D113" s="182"/>
      <c r="E113" s="236"/>
      <c r="F113" s="173">
        <f>-25.655+25.465+0.1</f>
        <v>-9.0000000000001273E-2</v>
      </c>
      <c r="G113" s="172"/>
      <c r="H113" s="459">
        <v>13.3</v>
      </c>
      <c r="I113" s="460"/>
      <c r="J113" s="459">
        <f>19.7+F113</f>
        <v>19.61</v>
      </c>
      <c r="K113" s="448"/>
      <c r="L113" s="173">
        <v>41.3</v>
      </c>
      <c r="M113" s="448"/>
      <c r="N113" s="298"/>
      <c r="O113" s="299"/>
      <c r="P113" s="146"/>
      <c r="Q113" s="58"/>
    </row>
    <row r="114" spans="1:20" s="46" customFormat="1" ht="11.45" customHeight="1">
      <c r="A114" s="182"/>
      <c r="B114" s="217" t="s">
        <v>149</v>
      </c>
      <c r="C114" s="217"/>
      <c r="D114" s="217"/>
      <c r="E114" s="236"/>
      <c r="F114" s="173">
        <f>-25.465+3.158229-0.1</f>
        <v>-22.406771000000003</v>
      </c>
      <c r="G114" s="172"/>
      <c r="H114" s="459">
        <v>22.3</v>
      </c>
      <c r="I114" s="460"/>
      <c r="J114" s="459">
        <f>25.2+F114</f>
        <v>2.7932289999999966</v>
      </c>
      <c r="K114" s="448"/>
      <c r="L114" s="173">
        <v>26.3</v>
      </c>
      <c r="M114" s="448"/>
      <c r="N114" s="155"/>
      <c r="O114" s="300"/>
      <c r="P114" s="146"/>
      <c r="Q114" s="57"/>
    </row>
    <row r="115" spans="1:20" s="370" customFormat="1" ht="11.45" customHeight="1">
      <c r="A115" s="194"/>
      <c r="B115" s="368" t="s">
        <v>45</v>
      </c>
      <c r="C115" s="368"/>
      <c r="D115" s="368"/>
      <c r="E115" s="311"/>
      <c r="F115" s="174">
        <f>SUM(F113:F114)</f>
        <v>-22.496771000000003</v>
      </c>
      <c r="G115" s="170"/>
      <c r="H115" s="461">
        <f>SUM(H113:H114)</f>
        <v>35.6</v>
      </c>
      <c r="I115" s="462"/>
      <c r="J115" s="461">
        <f>SUM(J113:J114)</f>
        <v>22.403228999999996</v>
      </c>
      <c r="K115" s="463"/>
      <c r="L115" s="461">
        <f>SUM(L113:L114)</f>
        <v>67.599999999999994</v>
      </c>
      <c r="M115" s="500"/>
      <c r="N115" s="312"/>
      <c r="O115" s="303"/>
      <c r="P115" s="373"/>
      <c r="Q115" s="78"/>
    </row>
    <row r="116" spans="1:20" s="46" customFormat="1" ht="11.45" customHeight="1">
      <c r="A116" s="292"/>
      <c r="B116" s="182"/>
      <c r="C116" s="182"/>
      <c r="D116" s="182"/>
      <c r="E116" s="182"/>
      <c r="F116" s="349"/>
      <c r="G116" s="275"/>
      <c r="H116" s="275"/>
      <c r="I116" s="182"/>
      <c r="J116" s="349"/>
      <c r="K116" s="275"/>
      <c r="L116" s="275"/>
      <c r="M116" s="332"/>
      <c r="N116" s="288"/>
      <c r="O116" s="288"/>
      <c r="P116" s="59"/>
      <c r="Q116" s="56"/>
      <c r="R116" s="56"/>
    </row>
    <row r="117" spans="1:20" s="46" customFormat="1" ht="11.45" customHeight="1">
      <c r="A117" s="236"/>
      <c r="B117" s="236"/>
      <c r="C117" s="236"/>
      <c r="D117" s="236"/>
      <c r="E117" s="182"/>
      <c r="F117" s="277"/>
      <c r="G117" s="275"/>
      <c r="H117" s="276"/>
      <c r="I117" s="182"/>
      <c r="J117" s="277"/>
      <c r="K117" s="275"/>
      <c r="L117" s="276"/>
      <c r="M117" s="334"/>
      <c r="N117" s="276"/>
      <c r="O117" s="182"/>
      <c r="P117" s="117"/>
      <c r="Q117" s="58"/>
    </row>
    <row r="118" spans="1:20" s="46" customFormat="1" ht="15" customHeight="1">
      <c r="A118" s="238" t="s">
        <v>227</v>
      </c>
      <c r="B118" s="243"/>
      <c r="C118" s="243"/>
      <c r="D118" s="243"/>
      <c r="E118" s="239"/>
      <c r="F118" s="239"/>
      <c r="G118" s="239"/>
      <c r="H118" s="239"/>
      <c r="I118" s="239"/>
      <c r="J118" s="239"/>
      <c r="K118" s="239"/>
      <c r="L118" s="239"/>
      <c r="M118" s="496"/>
      <c r="N118" s="240"/>
      <c r="O118" s="241"/>
      <c r="P118" s="91"/>
      <c r="Q118" s="91"/>
      <c r="R118" s="91"/>
      <c r="S118" s="91"/>
      <c r="T118" s="90"/>
    </row>
    <row r="119" spans="1:20" s="46" customFormat="1" ht="11.45" customHeight="1">
      <c r="A119" s="293"/>
      <c r="B119" s="182"/>
      <c r="C119" s="182"/>
      <c r="D119" s="182"/>
      <c r="E119" s="182"/>
      <c r="F119" s="304"/>
      <c r="G119" s="275"/>
      <c r="H119" s="275"/>
      <c r="I119" s="182"/>
      <c r="J119" s="304"/>
      <c r="K119" s="275"/>
      <c r="L119" s="275"/>
      <c r="M119" s="332"/>
      <c r="N119" s="288"/>
      <c r="O119" s="288"/>
      <c r="Q119" s="60"/>
    </row>
    <row r="120" spans="1:20" s="46" customFormat="1" ht="11.45" customHeight="1" thickBot="1">
      <c r="A120" s="279" t="s">
        <v>214</v>
      </c>
      <c r="B120" s="279"/>
      <c r="C120" s="279"/>
      <c r="D120" s="279"/>
      <c r="E120" s="279"/>
      <c r="F120" s="307"/>
      <c r="G120" s="307"/>
      <c r="H120" s="307"/>
      <c r="I120" s="279"/>
      <c r="J120" s="307"/>
      <c r="K120" s="307"/>
      <c r="L120" s="307"/>
      <c r="M120" s="502"/>
      <c r="N120" s="288"/>
      <c r="O120" s="295"/>
      <c r="P120" s="117"/>
      <c r="Q120" s="60"/>
    </row>
    <row r="121" spans="1:20" s="86" customFormat="1" ht="11.45" customHeight="1">
      <c r="A121" s="246"/>
      <c r="B121" s="246"/>
      <c r="C121" s="246"/>
      <c r="D121" s="246"/>
      <c r="E121" s="246"/>
      <c r="F121" s="531" t="s">
        <v>6</v>
      </c>
      <c r="G121" s="531"/>
      <c r="H121" s="531"/>
      <c r="I121" s="246"/>
      <c r="J121" s="529" t="s">
        <v>21</v>
      </c>
      <c r="K121" s="529"/>
      <c r="L121" s="529"/>
      <c r="M121" s="491"/>
      <c r="N121" s="248"/>
      <c r="O121" s="246"/>
    </row>
    <row r="122" spans="1:20" s="86" customFormat="1" ht="11.45" customHeight="1">
      <c r="A122" s="246"/>
      <c r="B122" s="246"/>
      <c r="C122" s="246"/>
      <c r="D122" s="246"/>
      <c r="E122" s="246"/>
      <c r="F122" s="528" t="s">
        <v>1</v>
      </c>
      <c r="G122" s="528"/>
      <c r="H122" s="528"/>
      <c r="I122" s="246"/>
      <c r="J122" s="528" t="s">
        <v>1</v>
      </c>
      <c r="K122" s="528"/>
      <c r="L122" s="528"/>
      <c r="M122" s="491"/>
      <c r="N122" s="248"/>
      <c r="O122" s="246"/>
    </row>
    <row r="123" spans="1:20" s="46" customFormat="1" ht="11.45" customHeight="1">
      <c r="A123" s="280" t="s">
        <v>111</v>
      </c>
      <c r="B123" s="281"/>
      <c r="C123" s="281"/>
      <c r="D123" s="281"/>
      <c r="E123" s="182"/>
      <c r="F123" s="357">
        <v>2015</v>
      </c>
      <c r="G123" s="252"/>
      <c r="H123" s="253">
        <v>2014</v>
      </c>
      <c r="I123" s="182"/>
      <c r="J123" s="357">
        <v>2015</v>
      </c>
      <c r="K123" s="252"/>
      <c r="L123" s="253">
        <v>2014</v>
      </c>
      <c r="M123" s="492"/>
      <c r="N123" s="182"/>
      <c r="O123" s="182"/>
      <c r="P123" s="101"/>
    </row>
    <row r="124" spans="1:20" s="46" customFormat="1" ht="11.45" customHeight="1">
      <c r="A124" s="282"/>
      <c r="B124" s="236"/>
      <c r="C124" s="236"/>
      <c r="D124" s="236"/>
      <c r="E124" s="182"/>
      <c r="F124" s="183"/>
      <c r="G124" s="183"/>
      <c r="H124" s="183"/>
      <c r="I124" s="182"/>
      <c r="J124" s="183" t="s">
        <v>0</v>
      </c>
      <c r="K124" s="183"/>
      <c r="L124" s="183"/>
      <c r="M124" s="493"/>
      <c r="N124" s="156"/>
      <c r="O124" s="156"/>
      <c r="P124" s="68"/>
    </row>
    <row r="125" spans="1:20" s="46" customFormat="1" ht="11.45" customHeight="1">
      <c r="A125" s="182"/>
      <c r="B125" s="182" t="s">
        <v>150</v>
      </c>
      <c r="C125" s="182"/>
      <c r="D125" s="182"/>
      <c r="E125" s="182"/>
      <c r="F125" s="173">
        <v>6.4</v>
      </c>
      <c r="G125" s="172"/>
      <c r="H125" s="459">
        <v>6</v>
      </c>
      <c r="I125" s="337"/>
      <c r="J125" s="459">
        <f>11+F125+0.2</f>
        <v>17.599999999999998</v>
      </c>
      <c r="K125" s="448"/>
      <c r="L125" s="173">
        <v>93.8</v>
      </c>
      <c r="M125" s="448"/>
      <c r="N125" s="298"/>
      <c r="O125" s="298"/>
      <c r="P125" s="76"/>
    </row>
    <row r="126" spans="1:20" s="46" customFormat="1" ht="11.45" customHeight="1">
      <c r="A126" s="182"/>
      <c r="B126" s="216" t="s">
        <v>151</v>
      </c>
      <c r="C126" s="216"/>
      <c r="D126" s="216"/>
      <c r="E126" s="182"/>
      <c r="F126" s="173">
        <v>0</v>
      </c>
      <c r="G126" s="172"/>
      <c r="H126" s="459">
        <v>9.1</v>
      </c>
      <c r="I126" s="337"/>
      <c r="J126" s="459">
        <f>10.9+F126</f>
        <v>10.9</v>
      </c>
      <c r="K126" s="448"/>
      <c r="L126" s="173">
        <v>54</v>
      </c>
      <c r="M126" s="448"/>
      <c r="N126" s="301"/>
      <c r="O126" s="301"/>
      <c r="P126" s="76"/>
    </row>
    <row r="127" spans="1:20" s="46" customFormat="1" ht="11.45" customHeight="1">
      <c r="A127" s="182"/>
      <c r="B127" s="216" t="s">
        <v>152</v>
      </c>
      <c r="C127" s="216"/>
      <c r="D127" s="216"/>
      <c r="E127" s="182"/>
      <c r="F127" s="173">
        <v>0.9</v>
      </c>
      <c r="G127" s="172"/>
      <c r="H127" s="459">
        <v>0.5</v>
      </c>
      <c r="I127" s="337"/>
      <c r="J127" s="459">
        <f>4.4+F127</f>
        <v>5.3000000000000007</v>
      </c>
      <c r="K127" s="448"/>
      <c r="L127" s="173">
        <v>13.5</v>
      </c>
      <c r="M127" s="448"/>
      <c r="N127" s="301"/>
      <c r="O127" s="301"/>
      <c r="P127" s="76"/>
    </row>
    <row r="128" spans="1:20" s="46" customFormat="1" ht="11.45" customHeight="1">
      <c r="A128" s="182"/>
      <c r="B128" s="216" t="s">
        <v>153</v>
      </c>
      <c r="C128" s="216"/>
      <c r="D128" s="216"/>
      <c r="E128" s="182"/>
      <c r="F128" s="173">
        <v>33.1</v>
      </c>
      <c r="G128" s="172"/>
      <c r="H128" s="459">
        <v>15.9</v>
      </c>
      <c r="I128" s="337"/>
      <c r="J128" s="459">
        <f>81.5+F128+2</f>
        <v>116.6</v>
      </c>
      <c r="K128" s="448"/>
      <c r="L128" s="173">
        <v>198.4</v>
      </c>
      <c r="M128" s="448"/>
      <c r="N128" s="301"/>
      <c r="O128" s="301"/>
      <c r="P128" s="76"/>
    </row>
    <row r="129" spans="1:20" s="46" customFormat="1" ht="11.45" customHeight="1">
      <c r="A129" s="182"/>
      <c r="B129" s="217" t="s">
        <v>154</v>
      </c>
      <c r="C129" s="217"/>
      <c r="D129" s="217"/>
      <c r="E129" s="182"/>
      <c r="F129" s="459">
        <v>1.3</v>
      </c>
      <c r="G129" s="172"/>
      <c r="H129" s="459">
        <v>5.4</v>
      </c>
      <c r="I129" s="337"/>
      <c r="J129" s="459">
        <f>14+F129</f>
        <v>15.3</v>
      </c>
      <c r="K129" s="448"/>
      <c r="L129" s="173">
        <v>11.6</v>
      </c>
      <c r="M129" s="448"/>
      <c r="N129" s="301"/>
      <c r="O129" s="301"/>
      <c r="P129" s="103"/>
    </row>
    <row r="130" spans="1:20" s="370" customFormat="1" ht="11.45" customHeight="1">
      <c r="A130" s="194"/>
      <c r="B130" s="368" t="s">
        <v>45</v>
      </c>
      <c r="C130" s="368"/>
      <c r="D130" s="368"/>
      <c r="E130" s="184"/>
      <c r="F130" s="174">
        <f>SUM(F125:F129)</f>
        <v>41.7</v>
      </c>
      <c r="G130" s="170"/>
      <c r="H130" s="174">
        <f>SUM(H125:H129)</f>
        <v>36.9</v>
      </c>
      <c r="I130" s="184"/>
      <c r="J130" s="174">
        <f>SUM(J125:J129)</f>
        <v>165.7</v>
      </c>
      <c r="K130" s="170"/>
      <c r="L130" s="461">
        <f>SUM(L125:L129)</f>
        <v>371.30000000000007</v>
      </c>
      <c r="M130" s="500"/>
      <c r="N130" s="366"/>
      <c r="O130" s="366"/>
      <c r="P130" s="371"/>
      <c r="R130" s="64"/>
    </row>
    <row r="131" spans="1:20" s="46" customFormat="1" ht="11.45" customHeight="1">
      <c r="A131" s="182"/>
      <c r="B131" s="526" t="s">
        <v>213</v>
      </c>
      <c r="C131" s="527"/>
      <c r="D131" s="527"/>
      <c r="E131" s="182"/>
      <c r="F131" s="171"/>
      <c r="G131" s="172"/>
      <c r="H131" s="171"/>
      <c r="I131" s="182"/>
      <c r="J131" s="171"/>
      <c r="K131" s="172"/>
      <c r="L131" s="171"/>
      <c r="M131" s="500"/>
      <c r="N131" s="295"/>
      <c r="O131" s="303"/>
      <c r="P131" s="44"/>
      <c r="Q131" s="65"/>
      <c r="S131" s="44"/>
    </row>
    <row r="132" spans="1:20" s="46" customFormat="1" ht="11.45" customHeight="1">
      <c r="A132" s="182"/>
      <c r="B132" s="390"/>
      <c r="C132" s="390"/>
      <c r="D132" s="390"/>
      <c r="E132" s="182"/>
      <c r="F132" s="171"/>
      <c r="G132" s="172"/>
      <c r="H132" s="171"/>
      <c r="I132" s="182"/>
      <c r="J132" s="171"/>
      <c r="K132" s="172"/>
      <c r="L132" s="171"/>
      <c r="M132" s="500"/>
      <c r="N132" s="295"/>
      <c r="O132" s="303"/>
      <c r="P132" s="44"/>
      <c r="Q132" s="65"/>
      <c r="S132" s="44"/>
    </row>
    <row r="133" spans="1:20" s="46" customFormat="1" ht="11.45" customHeight="1">
      <c r="A133" s="182"/>
      <c r="B133" s="236"/>
      <c r="C133" s="236"/>
      <c r="D133" s="236"/>
      <c r="E133" s="182"/>
      <c r="F133" s="171"/>
      <c r="G133" s="172"/>
      <c r="H133" s="171"/>
      <c r="I133" s="182"/>
      <c r="J133" s="171"/>
      <c r="K133" s="172"/>
      <c r="L133" s="171"/>
      <c r="M133" s="500"/>
      <c r="N133" s="295"/>
      <c r="O133" s="303"/>
      <c r="P133" s="44"/>
      <c r="Q133" s="65"/>
      <c r="S133" s="44"/>
    </row>
    <row r="134" spans="1:20" s="46" customFormat="1" ht="15" customHeight="1">
      <c r="A134" s="238" t="s">
        <v>228</v>
      </c>
      <c r="B134" s="243"/>
      <c r="C134" s="243"/>
      <c r="D134" s="243"/>
      <c r="E134" s="239"/>
      <c r="F134" s="239" t="s">
        <v>0</v>
      </c>
      <c r="G134" s="239"/>
      <c r="H134" s="239" t="s">
        <v>0</v>
      </c>
      <c r="I134" s="239"/>
      <c r="J134" s="239" t="s">
        <v>0</v>
      </c>
      <c r="K134" s="239"/>
      <c r="L134" s="239" t="s">
        <v>0</v>
      </c>
      <c r="M134" s="496"/>
      <c r="N134" s="240"/>
      <c r="O134" s="241"/>
      <c r="P134" s="91"/>
      <c r="Q134" s="91"/>
      <c r="R134" s="91"/>
      <c r="S134" s="91"/>
      <c r="T134" s="90"/>
    </row>
    <row r="135" spans="1:20" s="46" customFormat="1" ht="11.45" customHeight="1">
      <c r="A135" s="293"/>
      <c r="B135" s="156"/>
      <c r="C135" s="156"/>
      <c r="D135" s="156"/>
      <c r="E135" s="249"/>
      <c r="F135" s="304"/>
      <c r="G135" s="305"/>
      <c r="H135" s="304"/>
      <c r="I135" s="249"/>
      <c r="J135" s="304"/>
      <c r="K135" s="305"/>
      <c r="L135" s="304"/>
      <c r="M135" s="503"/>
      <c r="N135" s="306"/>
      <c r="O135" s="182"/>
      <c r="P135" s="80"/>
      <c r="Q135" s="65"/>
      <c r="S135" s="44"/>
    </row>
    <row r="136" spans="1:20" s="46" customFormat="1" ht="13.5" thickBot="1">
      <c r="A136" s="244" t="s">
        <v>68</v>
      </c>
      <c r="B136" s="244"/>
      <c r="C136" s="244"/>
      <c r="D136" s="244"/>
      <c r="E136" s="244"/>
      <c r="F136" s="307"/>
      <c r="G136" s="307"/>
      <c r="H136" s="307"/>
      <c r="I136" s="307"/>
      <c r="J136" s="304"/>
      <c r="K136" s="295"/>
      <c r="L136" s="156"/>
      <c r="M136" s="337"/>
      <c r="N136" s="60"/>
      <c r="O136" s="65"/>
      <c r="P136" s="44"/>
    </row>
    <row r="137" spans="1:20" s="86" customFormat="1" ht="12.75" customHeight="1">
      <c r="A137" s="246"/>
      <c r="B137" s="246"/>
      <c r="C137" s="246"/>
      <c r="D137" s="246"/>
      <c r="E137" s="246"/>
      <c r="F137" s="530" t="s">
        <v>1</v>
      </c>
      <c r="G137" s="530"/>
      <c r="H137" s="530"/>
      <c r="I137" s="247"/>
      <c r="J137" s="304"/>
      <c r="K137" s="248"/>
      <c r="L137" s="239"/>
      <c r="M137" s="453"/>
    </row>
    <row r="138" spans="1:20" s="46" customFormat="1" ht="18.75">
      <c r="A138" s="159" t="s">
        <v>111</v>
      </c>
      <c r="B138" s="157"/>
      <c r="C138" s="157"/>
      <c r="D138" s="157"/>
      <c r="E138" s="156"/>
      <c r="F138" s="357">
        <v>2015</v>
      </c>
      <c r="G138" s="155"/>
      <c r="H138" s="357">
        <v>2014</v>
      </c>
      <c r="I138" s="254"/>
      <c r="J138" s="304"/>
      <c r="K138" s="182"/>
      <c r="L138" s="239"/>
      <c r="M138" s="337" t="s">
        <v>0</v>
      </c>
      <c r="O138" s="65"/>
      <c r="P138" s="60"/>
    </row>
    <row r="139" spans="1:20" s="46" customFormat="1" ht="11.45" customHeight="1">
      <c r="A139" s="182"/>
      <c r="B139" s="182" t="s">
        <v>67</v>
      </c>
      <c r="C139" s="182"/>
      <c r="D139" s="182"/>
      <c r="E139" s="182"/>
      <c r="F139" s="172">
        <v>0</v>
      </c>
      <c r="G139" s="172"/>
      <c r="H139" s="172">
        <v>11.3</v>
      </c>
      <c r="I139" s="182"/>
      <c r="J139" s="172"/>
      <c r="K139" s="172"/>
      <c r="L139" s="172"/>
      <c r="M139" s="448"/>
      <c r="N139" s="295"/>
      <c r="O139" s="295"/>
      <c r="P139" s="57"/>
    </row>
    <row r="140" spans="1:20" s="46" customFormat="1" ht="11.45" customHeight="1">
      <c r="A140" s="182"/>
      <c r="B140" s="182" t="s">
        <v>66</v>
      </c>
      <c r="C140" s="182"/>
      <c r="D140" s="182"/>
      <c r="E140" s="182"/>
      <c r="F140" s="172">
        <v>10.849418</v>
      </c>
      <c r="G140" s="172"/>
      <c r="H140" s="172">
        <v>17.899999999999999</v>
      </c>
      <c r="I140" s="182"/>
      <c r="J140" s="172"/>
      <c r="K140" s="172"/>
      <c r="L140" s="172"/>
      <c r="M140" s="448"/>
      <c r="N140" s="295"/>
      <c r="O140" s="295"/>
      <c r="P140" s="57"/>
    </row>
    <row r="141" spans="1:20" s="46" customFormat="1" ht="11.45" customHeight="1">
      <c r="A141" s="182"/>
      <c r="B141" s="182" t="s">
        <v>93</v>
      </c>
      <c r="C141" s="182"/>
      <c r="D141" s="182"/>
      <c r="E141" s="182"/>
      <c r="F141" s="172">
        <v>19.074072000000001</v>
      </c>
      <c r="G141" s="172"/>
      <c r="H141" s="172">
        <v>29.1</v>
      </c>
      <c r="I141" s="182"/>
      <c r="J141" s="172"/>
      <c r="K141" s="172"/>
      <c r="L141" s="172"/>
      <c r="M141" s="448"/>
      <c r="N141" s="295"/>
      <c r="O141" s="295"/>
      <c r="P141" s="57"/>
    </row>
    <row r="142" spans="1:20" s="46" customFormat="1" ht="11.45" customHeight="1">
      <c r="A142" s="182"/>
      <c r="B142" s="182" t="s">
        <v>110</v>
      </c>
      <c r="C142" s="182"/>
      <c r="D142" s="182"/>
      <c r="E142" s="182"/>
      <c r="F142" s="172">
        <v>25.947686000000001</v>
      </c>
      <c r="G142" s="172"/>
      <c r="H142" s="172">
        <v>46.6</v>
      </c>
      <c r="I142" s="182"/>
      <c r="J142" s="172"/>
      <c r="K142" s="172"/>
      <c r="L142" s="172"/>
      <c r="M142" s="448"/>
      <c r="N142" s="295"/>
      <c r="O142" s="295"/>
      <c r="P142" s="57"/>
    </row>
    <row r="143" spans="1:20" s="46" customFormat="1" ht="11.45" customHeight="1">
      <c r="A143" s="182"/>
      <c r="B143" s="182" t="s">
        <v>250</v>
      </c>
      <c r="C143" s="182"/>
      <c r="D143" s="182"/>
      <c r="E143" s="182"/>
      <c r="F143" s="172">
        <v>91.492386999999994</v>
      </c>
      <c r="G143" s="172"/>
      <c r="H143" s="172">
        <f>104.5+12.7</f>
        <v>117.2</v>
      </c>
      <c r="I143" s="182"/>
      <c r="J143" s="172"/>
      <c r="K143" s="172"/>
      <c r="L143" s="172"/>
      <c r="M143" s="448"/>
      <c r="N143" s="295"/>
      <c r="O143" s="295"/>
      <c r="P143" s="57"/>
    </row>
    <row r="144" spans="1:20" s="46" customFormat="1" ht="13.5" customHeight="1">
      <c r="A144" s="157"/>
      <c r="B144" s="217" t="s">
        <v>194</v>
      </c>
      <c r="C144" s="217"/>
      <c r="D144" s="217"/>
      <c r="E144" s="156"/>
      <c r="F144" s="218">
        <v>175.73217700000001</v>
      </c>
      <c r="G144" s="155"/>
      <c r="H144" s="218">
        <v>0</v>
      </c>
      <c r="I144" s="295"/>
      <c r="J144" s="304"/>
      <c r="K144" s="182"/>
      <c r="L144" s="239"/>
      <c r="M144" s="504"/>
      <c r="N144" s="116"/>
      <c r="O144" s="57"/>
      <c r="P144" s="57"/>
    </row>
    <row r="145" spans="1:19" s="46" customFormat="1" ht="14.25" customHeight="1">
      <c r="A145" s="156"/>
      <c r="B145" s="156" t="s">
        <v>65</v>
      </c>
      <c r="C145" s="156"/>
      <c r="D145" s="156"/>
      <c r="E145" s="156"/>
      <c r="F145" s="172">
        <f>SUM(F139:F144)</f>
        <v>323.09573999999998</v>
      </c>
      <c r="G145" s="155"/>
      <c r="H145" s="172">
        <f>SUM(H139:H144)</f>
        <v>222.10000000000002</v>
      </c>
      <c r="I145" s="275"/>
      <c r="J145" s="304"/>
      <c r="K145" s="182"/>
      <c r="L145" s="239"/>
      <c r="M145" s="505"/>
      <c r="N145" s="116"/>
      <c r="O145" s="57"/>
      <c r="P145" s="57"/>
    </row>
    <row r="146" spans="1:19" s="46" customFormat="1" ht="15" customHeight="1">
      <c r="A146" s="156"/>
      <c r="B146" s="156" t="s">
        <v>64</v>
      </c>
      <c r="C146" s="157"/>
      <c r="D146" s="157"/>
      <c r="E146" s="156"/>
      <c r="F146" s="172">
        <v>371.94365299999998</v>
      </c>
      <c r="G146" s="155"/>
      <c r="H146" s="172">
        <f>485.8-12.7</f>
        <v>473.1</v>
      </c>
      <c r="I146" s="275"/>
      <c r="J146" s="304"/>
      <c r="K146" s="182"/>
      <c r="L146" s="239"/>
      <c r="M146" s="506"/>
      <c r="N146" s="78"/>
      <c r="O146" s="57"/>
      <c r="P146" s="57"/>
    </row>
    <row r="147" spans="1:19" s="370" customFormat="1" ht="15" customHeight="1">
      <c r="A147" s="158"/>
      <c r="B147" s="158" t="s">
        <v>63</v>
      </c>
      <c r="C147" s="369"/>
      <c r="D147" s="369"/>
      <c r="E147" s="366"/>
      <c r="F147" s="461">
        <f>SUM(F145:F146)</f>
        <v>695.03939300000002</v>
      </c>
      <c r="G147" s="154"/>
      <c r="H147" s="174">
        <f>SUM(H145:H146)</f>
        <v>695.2</v>
      </c>
      <c r="I147" s="276"/>
      <c r="J147" s="304"/>
      <c r="K147" s="184"/>
      <c r="L147" s="239"/>
      <c r="M147" s="507"/>
      <c r="N147" s="78"/>
      <c r="O147" s="78"/>
      <c r="P147" s="78"/>
    </row>
    <row r="148" spans="1:19" s="46" customFormat="1" ht="11.45" customHeight="1">
      <c r="A148" s="155"/>
      <c r="B148" s="308" t="s">
        <v>0</v>
      </c>
      <c r="C148" s="155"/>
      <c r="D148" s="155"/>
      <c r="E148" s="156"/>
      <c r="F148" s="276"/>
      <c r="G148" s="275"/>
      <c r="H148" s="276"/>
      <c r="I148" s="156"/>
      <c r="J148" s="276"/>
      <c r="K148" s="275"/>
      <c r="L148" s="276"/>
      <c r="M148" s="334"/>
      <c r="N148" s="276"/>
      <c r="O148" s="274"/>
      <c r="P148" s="57"/>
      <c r="Q148" s="57"/>
      <c r="R148" s="57"/>
      <c r="S148" s="57"/>
    </row>
    <row r="149" spans="1:19" s="46" customFormat="1" ht="11.45" customHeight="1">
      <c r="A149" s="182"/>
      <c r="B149" s="237"/>
      <c r="C149" s="237"/>
      <c r="D149" s="237"/>
      <c r="E149" s="182"/>
      <c r="F149" s="275"/>
      <c r="G149" s="275"/>
      <c r="H149" s="275"/>
      <c r="I149" s="182"/>
      <c r="J149" s="275"/>
      <c r="K149" s="275"/>
      <c r="L149" s="275"/>
      <c r="M149" s="332"/>
      <c r="N149" s="288"/>
      <c r="O149" s="275"/>
      <c r="P149" s="57"/>
      <c r="Q149" s="57"/>
      <c r="R149" s="57"/>
      <c r="S149" s="57"/>
    </row>
    <row r="150" spans="1:19" s="46" customFormat="1" ht="11.45" customHeight="1" thickBot="1">
      <c r="A150" s="310" t="s">
        <v>95</v>
      </c>
      <c r="B150" s="244"/>
      <c r="C150" s="244"/>
      <c r="D150" s="244"/>
      <c r="E150" s="244"/>
      <c r="F150" s="307"/>
      <c r="G150" s="307"/>
      <c r="H150" s="307"/>
      <c r="I150" s="244"/>
      <c r="J150" s="307"/>
      <c r="K150" s="307"/>
      <c r="L150" s="307"/>
      <c r="M150" s="502"/>
      <c r="N150" s="295"/>
      <c r="O150" s="275"/>
      <c r="P150" s="57"/>
      <c r="Q150" s="57"/>
      <c r="R150" s="57"/>
      <c r="S150" s="57"/>
    </row>
    <row r="151" spans="1:19" s="86" customFormat="1" ht="11.45" customHeight="1">
      <c r="A151" s="246"/>
      <c r="B151" s="246"/>
      <c r="C151" s="246"/>
      <c r="D151" s="246"/>
      <c r="E151" s="246"/>
      <c r="F151" s="531" t="s">
        <v>6</v>
      </c>
      <c r="G151" s="531"/>
      <c r="H151" s="531"/>
      <c r="I151" s="246"/>
      <c r="J151" s="531" t="s">
        <v>21</v>
      </c>
      <c r="K151" s="531"/>
      <c r="L151" s="531"/>
      <c r="M151" s="491"/>
      <c r="N151" s="248"/>
      <c r="O151" s="246"/>
    </row>
    <row r="152" spans="1:19" s="86" customFormat="1" ht="11.45" customHeight="1">
      <c r="A152" s="246"/>
      <c r="B152" s="246"/>
      <c r="C152" s="246"/>
      <c r="D152" s="246"/>
      <c r="E152" s="246"/>
      <c r="F152" s="528" t="s">
        <v>1</v>
      </c>
      <c r="G152" s="528"/>
      <c r="H152" s="528"/>
      <c r="I152" s="246"/>
      <c r="J152" s="528" t="s">
        <v>1</v>
      </c>
      <c r="K152" s="528"/>
      <c r="L152" s="528"/>
      <c r="M152" s="491"/>
      <c r="N152" s="248"/>
      <c r="O152" s="246"/>
    </row>
    <row r="153" spans="1:19" s="46" customFormat="1" ht="11.45" customHeight="1">
      <c r="A153" s="280" t="s">
        <v>111</v>
      </c>
      <c r="B153" s="281"/>
      <c r="C153" s="281"/>
      <c r="D153" s="281"/>
      <c r="E153" s="182"/>
      <c r="F153" s="357">
        <f>+$J$29</f>
        <v>2015</v>
      </c>
      <c r="G153" s="252"/>
      <c r="H153" s="253">
        <f>+$L$29</f>
        <v>2014</v>
      </c>
      <c r="I153" s="182"/>
      <c r="J153" s="357">
        <f>+$J$29</f>
        <v>2015</v>
      </c>
      <c r="K153" s="252"/>
      <c r="L153" s="253">
        <f>+$L$29</f>
        <v>2014</v>
      </c>
      <c r="M153" s="492"/>
      <c r="N153" s="275"/>
      <c r="O153" s="295"/>
      <c r="P153" s="57"/>
      <c r="Q153" s="57"/>
    </row>
    <row r="154" spans="1:19" s="46" customFormat="1" ht="11.45" customHeight="1">
      <c r="A154" s="311"/>
      <c r="B154" s="236"/>
      <c r="C154" s="236"/>
      <c r="D154" s="236"/>
      <c r="E154" s="182"/>
      <c r="F154" s="183" t="s">
        <v>0</v>
      </c>
      <c r="G154" s="183"/>
      <c r="H154" s="183"/>
      <c r="I154" s="182"/>
      <c r="J154" s="183" t="s">
        <v>0</v>
      </c>
      <c r="K154" s="183"/>
      <c r="L154" s="183"/>
      <c r="M154" s="493"/>
      <c r="N154" s="312"/>
      <c r="O154" s="295"/>
      <c r="P154" s="57"/>
      <c r="Q154" s="57"/>
      <c r="R154" s="57"/>
    </row>
    <row r="155" spans="1:19" s="46" customFormat="1" ht="11.45" customHeight="1">
      <c r="A155" s="182"/>
      <c r="B155" s="182" t="s">
        <v>117</v>
      </c>
      <c r="C155" s="182"/>
      <c r="D155" s="182"/>
      <c r="E155" s="182"/>
      <c r="F155" s="172">
        <f>F32</f>
        <v>97.995999999999995</v>
      </c>
      <c r="G155" s="172"/>
      <c r="H155" s="172">
        <f>H32</f>
        <v>86.4</v>
      </c>
      <c r="I155" s="182"/>
      <c r="J155" s="172">
        <f>J32</f>
        <v>380.39599999999996</v>
      </c>
      <c r="K155" s="172"/>
      <c r="L155" s="172">
        <f>L32</f>
        <v>290.709</v>
      </c>
      <c r="M155" s="448"/>
      <c r="N155" s="306"/>
      <c r="O155" s="295"/>
      <c r="P155" s="57"/>
      <c r="Q155" s="57"/>
      <c r="R155" s="57"/>
    </row>
    <row r="156" spans="1:19" s="46" customFormat="1" ht="11.45" customHeight="1">
      <c r="A156" s="182"/>
      <c r="B156" s="182" t="s">
        <v>62</v>
      </c>
      <c r="C156" s="182"/>
      <c r="D156" s="182"/>
      <c r="E156" s="182"/>
      <c r="F156" s="172">
        <f>F33</f>
        <v>67.507000000000005</v>
      </c>
      <c r="G156" s="172"/>
      <c r="H156" s="172">
        <f>H33</f>
        <v>120</v>
      </c>
      <c r="I156" s="182"/>
      <c r="J156" s="172">
        <f>J33</f>
        <v>194.30700000000002</v>
      </c>
      <c r="K156" s="172"/>
      <c r="L156" s="172">
        <f>L33</f>
        <v>309.02199999999999</v>
      </c>
      <c r="M156" s="448"/>
      <c r="N156" s="295"/>
      <c r="O156" s="295"/>
      <c r="P156" s="57"/>
    </row>
    <row r="157" spans="1:19" s="46" customFormat="1" ht="11.45" customHeight="1">
      <c r="A157" s="182"/>
      <c r="B157" s="182" t="s">
        <v>155</v>
      </c>
      <c r="C157" s="182"/>
      <c r="D157" s="182"/>
      <c r="E157" s="182"/>
      <c r="F157" s="448">
        <f>-CF!F19</f>
        <v>70.2</v>
      </c>
      <c r="G157" s="172"/>
      <c r="H157" s="172">
        <f>-CF!H19</f>
        <v>57.9</v>
      </c>
      <c r="I157" s="182"/>
      <c r="J157" s="172">
        <f>-CF!J19</f>
        <v>303.3</v>
      </c>
      <c r="K157" s="172"/>
      <c r="L157" s="172">
        <f>-CF!L19</f>
        <v>344.2</v>
      </c>
      <c r="M157" s="448"/>
      <c r="N157" s="295"/>
      <c r="O157" s="295"/>
      <c r="P157" s="57"/>
    </row>
    <row r="158" spans="1:19" s="46" customFormat="1" ht="11.45" customHeight="1">
      <c r="A158" s="182"/>
      <c r="B158" s="182" t="s">
        <v>172</v>
      </c>
      <c r="C158" s="182"/>
      <c r="D158" s="182"/>
      <c r="E158" s="182"/>
      <c r="F158" s="313">
        <f>-(Notes!F32/CF!F19)</f>
        <v>1.3959544159544159</v>
      </c>
      <c r="G158" s="313"/>
      <c r="H158" s="313">
        <f>H155/H157</f>
        <v>1.4922279792746116</v>
      </c>
      <c r="I158" s="156"/>
      <c r="J158" s="313">
        <f>-(J32/CF!J19)</f>
        <v>1.2541905703923506</v>
      </c>
      <c r="K158" s="458"/>
      <c r="L158" s="458">
        <v>0.84</v>
      </c>
      <c r="M158" s="458"/>
      <c r="N158" s="295"/>
      <c r="O158" s="295"/>
      <c r="P158" s="57"/>
    </row>
    <row r="159" spans="1:19" s="46" customFormat="1" ht="11.45" customHeight="1">
      <c r="A159" s="182"/>
      <c r="B159" s="182" t="s">
        <v>156</v>
      </c>
      <c r="C159" s="182"/>
      <c r="D159" s="182"/>
      <c r="E159" s="182"/>
      <c r="F159" s="172">
        <f>F87</f>
        <v>4.9489999999999998</v>
      </c>
      <c r="G159" s="172"/>
      <c r="H159" s="172">
        <f>H87</f>
        <v>5.0999999999999996</v>
      </c>
      <c r="I159" s="172"/>
      <c r="J159" s="172">
        <f>J87</f>
        <v>19.649000000000001</v>
      </c>
      <c r="K159" s="172"/>
      <c r="L159" s="172">
        <f>L87</f>
        <v>20.300999999999998</v>
      </c>
      <c r="M159" s="448"/>
      <c r="N159" s="295"/>
      <c r="O159" s="314"/>
      <c r="P159" s="58"/>
    </row>
    <row r="160" spans="1:19" s="46" customFormat="1" ht="11.45" customHeight="1">
      <c r="A160" s="182"/>
      <c r="B160" s="182" t="s">
        <v>134</v>
      </c>
      <c r="C160" s="182"/>
      <c r="D160" s="182"/>
      <c r="E160" s="182"/>
      <c r="F160" s="172">
        <f>-F71</f>
        <v>17</v>
      </c>
      <c r="G160" s="220"/>
      <c r="H160" s="172">
        <f>-H71</f>
        <v>17.218</v>
      </c>
      <c r="I160" s="237"/>
      <c r="J160" s="172">
        <f>-J71</f>
        <v>107</v>
      </c>
      <c r="K160" s="172"/>
      <c r="L160" s="172">
        <f>-L71</f>
        <v>98.046999999999997</v>
      </c>
      <c r="M160" s="448"/>
      <c r="N160" s="295"/>
      <c r="O160" s="314"/>
      <c r="P160" s="58"/>
    </row>
    <row r="161" spans="1:20" s="46" customFormat="1" ht="11.45" customHeight="1">
      <c r="A161" s="281"/>
      <c r="B161" s="281" t="s">
        <v>157</v>
      </c>
      <c r="C161" s="281"/>
      <c r="D161" s="281"/>
      <c r="E161" s="182"/>
      <c r="F161" s="218">
        <f>F73</f>
        <v>101.767</v>
      </c>
      <c r="G161" s="172"/>
      <c r="H161" s="218">
        <f>H73</f>
        <v>155.1</v>
      </c>
      <c r="I161" s="182"/>
      <c r="J161" s="218">
        <f>J73</f>
        <v>327.56700000000001</v>
      </c>
      <c r="K161" s="172"/>
      <c r="L161" s="218">
        <f>L73</f>
        <v>344.2</v>
      </c>
      <c r="M161" s="448"/>
      <c r="N161" s="295"/>
      <c r="O161" s="315"/>
      <c r="P161" s="58"/>
    </row>
    <row r="162" spans="1:20" s="46" customFormat="1" ht="11.45" customHeight="1">
      <c r="A162" s="236"/>
      <c r="B162" s="155"/>
      <c r="C162" s="155"/>
      <c r="D162" s="155"/>
      <c r="E162" s="155"/>
      <c r="F162" s="312"/>
      <c r="G162" s="312"/>
      <c r="H162" s="312"/>
      <c r="I162" s="155"/>
      <c r="J162" s="312"/>
      <c r="K162" s="312"/>
      <c r="L162" s="312"/>
      <c r="M162" s="508"/>
      <c r="N162" s="312"/>
      <c r="O162" s="295"/>
      <c r="P162" s="118"/>
      <c r="Q162" s="58"/>
    </row>
    <row r="163" spans="1:20" s="46" customFormat="1" ht="11.45" customHeight="1">
      <c r="A163" s="316"/>
      <c r="B163" s="317"/>
      <c r="C163" s="317"/>
      <c r="D163" s="317"/>
      <c r="E163" s="317"/>
      <c r="F163" s="295"/>
      <c r="G163" s="295"/>
      <c r="H163" s="295"/>
      <c r="I163" s="317"/>
      <c r="J163" s="295"/>
      <c r="K163" s="295"/>
      <c r="L163" s="295"/>
      <c r="M163" s="339"/>
      <c r="N163" s="295"/>
      <c r="O163" s="182"/>
      <c r="P163" s="57"/>
      <c r="Q163" s="58"/>
    </row>
    <row r="164" spans="1:20" s="46" customFormat="1" ht="15" customHeight="1">
      <c r="A164" s="238" t="s">
        <v>229</v>
      </c>
      <c r="B164" s="243"/>
      <c r="C164" s="243"/>
      <c r="D164" s="243"/>
      <c r="E164" s="239"/>
      <c r="F164" s="239" t="s">
        <v>0</v>
      </c>
      <c r="G164" s="239"/>
      <c r="H164" s="239" t="s">
        <v>0</v>
      </c>
      <c r="I164" s="239"/>
      <c r="J164" s="239" t="s">
        <v>0</v>
      </c>
      <c r="K164" s="239"/>
      <c r="L164" s="239" t="s">
        <v>0</v>
      </c>
      <c r="M164" s="496"/>
      <c r="N164" s="240"/>
      <c r="O164" s="241"/>
      <c r="P164" s="91"/>
      <c r="Q164" s="91"/>
      <c r="R164" s="91"/>
      <c r="S164" s="91"/>
      <c r="T164" s="90"/>
    </row>
    <row r="165" spans="1:20" s="46" customFormat="1" ht="11.45" customHeight="1">
      <c r="A165" s="318" t="s">
        <v>0</v>
      </c>
      <c r="B165" s="182"/>
      <c r="C165" s="182"/>
      <c r="D165" s="182"/>
      <c r="E165" s="182"/>
      <c r="F165" s="361"/>
      <c r="G165" s="275"/>
      <c r="H165" s="275"/>
      <c r="I165" s="182"/>
      <c r="J165" s="361"/>
      <c r="K165" s="275"/>
      <c r="L165" s="275"/>
      <c r="M165" s="339"/>
      <c r="N165" s="295"/>
      <c r="O165" s="182"/>
      <c r="P165" s="57"/>
      <c r="Q165" s="58"/>
    </row>
    <row r="166" spans="1:20" s="46" customFormat="1" ht="11.45" customHeight="1" thickBot="1">
      <c r="A166" s="279" t="s">
        <v>166</v>
      </c>
      <c r="B166" s="279"/>
      <c r="C166" s="279"/>
      <c r="D166" s="279"/>
      <c r="E166" s="279"/>
      <c r="F166" s="307"/>
      <c r="G166" s="307"/>
      <c r="H166" s="307"/>
      <c r="I166" s="296"/>
      <c r="J166" s="239" t="s">
        <v>0</v>
      </c>
      <c r="K166" s="288"/>
      <c r="L166" s="295"/>
      <c r="M166" s="339"/>
      <c r="N166" s="117"/>
      <c r="O166" s="58"/>
    </row>
    <row r="167" spans="1:20" s="86" customFormat="1" ht="11.45" customHeight="1">
      <c r="A167" s="246"/>
      <c r="B167" s="246"/>
      <c r="C167" s="246"/>
      <c r="D167" s="246"/>
      <c r="E167" s="246"/>
      <c r="F167" s="530" t="s">
        <v>1</v>
      </c>
      <c r="G167" s="530"/>
      <c r="H167" s="530"/>
      <c r="I167" s="247"/>
      <c r="J167" s="239" t="s">
        <v>0</v>
      </c>
      <c r="K167" s="248"/>
      <c r="L167" s="248"/>
      <c r="M167" s="453"/>
    </row>
    <row r="168" spans="1:20" s="46" customFormat="1" ht="11.45" customHeight="1">
      <c r="A168" s="280" t="s">
        <v>111</v>
      </c>
      <c r="B168" s="281"/>
      <c r="C168" s="281"/>
      <c r="D168" s="281"/>
      <c r="E168" s="182"/>
      <c r="F168" s="357">
        <v>2015</v>
      </c>
      <c r="G168" s="252"/>
      <c r="H168" s="253">
        <v>2014</v>
      </c>
      <c r="I168" s="254"/>
      <c r="J168" s="239" t="s">
        <v>0</v>
      </c>
      <c r="K168" s="297"/>
      <c r="L168" s="182"/>
      <c r="M168" s="337"/>
      <c r="N168" s="117"/>
      <c r="O168" s="60"/>
    </row>
    <row r="169" spans="1:20" ht="11.45" customHeight="1">
      <c r="A169" s="156"/>
      <c r="B169" s="221" t="s">
        <v>158</v>
      </c>
      <c r="C169" s="331"/>
      <c r="D169" s="331"/>
      <c r="E169" s="156"/>
      <c r="F169" s="172" t="s">
        <v>0</v>
      </c>
      <c r="G169" s="332"/>
      <c r="H169" s="448"/>
      <c r="I169" s="337"/>
      <c r="J169" s="448" t="s">
        <v>0</v>
      </c>
      <c r="K169" s="275"/>
      <c r="L169" s="172"/>
      <c r="M169" s="332"/>
      <c r="N169" s="275"/>
      <c r="O169" s="339"/>
      <c r="P169" s="153"/>
    </row>
    <row r="170" spans="1:20" ht="11.45" customHeight="1">
      <c r="A170" s="156"/>
      <c r="B170" s="214" t="s">
        <v>195</v>
      </c>
      <c r="C170" s="331"/>
      <c r="D170" s="331"/>
      <c r="E170" s="156"/>
      <c r="F170" s="172">
        <v>393</v>
      </c>
      <c r="G170" s="332"/>
      <c r="H170" s="448">
        <v>397</v>
      </c>
      <c r="I170" s="337"/>
      <c r="J170" s="448" t="s">
        <v>0</v>
      </c>
      <c r="K170" s="275"/>
      <c r="L170" s="172"/>
      <c r="M170" s="332"/>
      <c r="N170" s="275"/>
      <c r="O170" s="339"/>
      <c r="P170" s="153"/>
    </row>
    <row r="171" spans="1:20" ht="11.45" customHeight="1">
      <c r="A171" s="156"/>
      <c r="B171" s="214" t="s">
        <v>159</v>
      </c>
      <c r="C171" s="331"/>
      <c r="D171" s="331"/>
      <c r="E171" s="156"/>
      <c r="F171" s="172">
        <v>203.1</v>
      </c>
      <c r="G171" s="332"/>
      <c r="H171" s="448">
        <v>223.9</v>
      </c>
      <c r="I171" s="337"/>
      <c r="J171" s="448" t="s">
        <v>0</v>
      </c>
      <c r="K171" s="275"/>
      <c r="L171" s="172"/>
      <c r="M171" s="332"/>
      <c r="N171" s="275"/>
      <c r="O171" s="339"/>
      <c r="P171" s="153"/>
    </row>
    <row r="172" spans="1:20" ht="11.45" customHeight="1">
      <c r="A172" s="156"/>
      <c r="B172" s="214" t="s">
        <v>160</v>
      </c>
      <c r="C172" s="331"/>
      <c r="D172" s="331"/>
      <c r="E172" s="156"/>
      <c r="F172" s="172">
        <v>76.099999999999994</v>
      </c>
      <c r="G172" s="332"/>
      <c r="H172" s="448">
        <v>38.1</v>
      </c>
      <c r="I172" s="337"/>
      <c r="J172" s="448" t="s">
        <v>0</v>
      </c>
      <c r="K172" s="275"/>
      <c r="L172" s="172"/>
      <c r="M172" s="332"/>
      <c r="N172" s="275"/>
      <c r="O172" s="339"/>
      <c r="P172" s="153"/>
    </row>
    <row r="173" spans="1:20" ht="11.45" customHeight="1">
      <c r="A173" s="156"/>
      <c r="B173" s="214" t="s">
        <v>196</v>
      </c>
      <c r="C173" s="331"/>
      <c r="D173" s="331"/>
      <c r="E173" s="156"/>
      <c r="F173" s="172">
        <v>25</v>
      </c>
      <c r="G173" s="332"/>
      <c r="H173" s="448">
        <v>100</v>
      </c>
      <c r="I173" s="337"/>
      <c r="J173" s="448" t="s">
        <v>0</v>
      </c>
      <c r="K173" s="275"/>
      <c r="L173" s="172"/>
      <c r="M173" s="332"/>
      <c r="N173" s="275"/>
      <c r="O173" s="339"/>
      <c r="P173" s="153"/>
    </row>
    <row r="174" spans="1:20" ht="11.45" customHeight="1">
      <c r="A174" s="156"/>
      <c r="B174" s="221" t="s">
        <v>161</v>
      </c>
      <c r="C174" s="331"/>
      <c r="D174" s="331"/>
      <c r="E174" s="156"/>
      <c r="F174" s="172"/>
      <c r="G174" s="332"/>
      <c r="H174" s="448"/>
      <c r="I174" s="337"/>
      <c r="J174" s="448" t="s">
        <v>0</v>
      </c>
      <c r="K174" s="275"/>
      <c r="L174" s="172"/>
      <c r="M174" s="332"/>
      <c r="N174" s="275"/>
      <c r="O174" s="339"/>
      <c r="P174" s="153"/>
    </row>
    <row r="175" spans="1:20" ht="11.45" customHeight="1">
      <c r="A175" s="156"/>
      <c r="B175" s="214" t="s">
        <v>162</v>
      </c>
      <c r="C175" s="331"/>
      <c r="D175" s="331"/>
      <c r="E175" s="156"/>
      <c r="F175" s="172">
        <v>450</v>
      </c>
      <c r="G175" s="332"/>
      <c r="H175" s="448">
        <v>450</v>
      </c>
      <c r="I175" s="337"/>
      <c r="J175" s="448" t="s">
        <v>0</v>
      </c>
      <c r="K175" s="275"/>
      <c r="L175" s="172"/>
      <c r="M175" s="332"/>
      <c r="N175" s="275"/>
      <c r="O175" s="339"/>
      <c r="P175" s="153"/>
    </row>
    <row r="176" spans="1:20" s="46" customFormat="1" ht="13.5" customHeight="1">
      <c r="A176" s="289"/>
      <c r="B176" s="289" t="s">
        <v>45</v>
      </c>
      <c r="C176" s="289"/>
      <c r="D176" s="281"/>
      <c r="E176" s="182"/>
      <c r="F176" s="174">
        <f>SUM(F170:F175)</f>
        <v>1147.2</v>
      </c>
      <c r="G176" s="172"/>
      <c r="H176" s="174">
        <f>SUM(H170:H175)</f>
        <v>1209</v>
      </c>
      <c r="I176" s="171"/>
      <c r="J176" s="239" t="s">
        <v>0</v>
      </c>
      <c r="K176" s="295"/>
      <c r="L176" s="295"/>
      <c r="M176" s="509"/>
      <c r="N176" s="44"/>
      <c r="O176" s="57"/>
      <c r="P176" s="57"/>
    </row>
    <row r="177" spans="1:21" s="46" customFormat="1" ht="11.45" customHeight="1">
      <c r="A177" s="182"/>
      <c r="B177" s="319" t="s">
        <v>163</v>
      </c>
      <c r="C177" s="236"/>
      <c r="D177" s="236"/>
      <c r="E177" s="182"/>
      <c r="F177" s="173">
        <v>-24.8</v>
      </c>
      <c r="G177" s="172"/>
      <c r="H177" s="173">
        <v>-24.8</v>
      </c>
      <c r="I177" s="171"/>
      <c r="J177" s="239" t="s">
        <v>0</v>
      </c>
      <c r="K177" s="295"/>
      <c r="L177" s="295"/>
      <c r="M177" s="509"/>
      <c r="N177" s="44"/>
      <c r="O177" s="57"/>
      <c r="P177" s="57"/>
    </row>
    <row r="178" spans="1:21" s="46" customFormat="1" ht="11.45" customHeight="1">
      <c r="A178" s="182"/>
      <c r="B178" s="319" t="s">
        <v>164</v>
      </c>
      <c r="C178" s="236"/>
      <c r="D178" s="236"/>
      <c r="E178" s="182"/>
      <c r="F178" s="173">
        <v>-22.5</v>
      </c>
      <c r="G178" s="172"/>
      <c r="H178" s="173">
        <v>-24.1</v>
      </c>
      <c r="I178" s="171"/>
      <c r="J178" s="239" t="s">
        <v>0</v>
      </c>
      <c r="K178" s="295"/>
      <c r="L178" s="295"/>
      <c r="M178" s="509"/>
      <c r="N178" s="44"/>
      <c r="O178" s="77"/>
      <c r="P178" s="77"/>
    </row>
    <row r="179" spans="1:21" s="64" customFormat="1" ht="11.45" customHeight="1">
      <c r="A179" s="158"/>
      <c r="B179" s="365" t="s">
        <v>165</v>
      </c>
      <c r="C179" s="158"/>
      <c r="D179" s="158"/>
      <c r="E179" s="366"/>
      <c r="F179" s="174">
        <f>SUM(F176:F178)</f>
        <v>1099.9000000000001</v>
      </c>
      <c r="G179" s="333"/>
      <c r="H179" s="174">
        <f>SUM(H176:H178)</f>
        <v>1160.1000000000001</v>
      </c>
      <c r="I179" s="366"/>
      <c r="J179" s="171" t="s">
        <v>0</v>
      </c>
      <c r="K179" s="276"/>
      <c r="L179" s="171"/>
      <c r="M179" s="334"/>
      <c r="N179" s="333"/>
      <c r="O179" s="334"/>
      <c r="P179" s="367"/>
    </row>
    <row r="180" spans="1:21" ht="11.45" customHeight="1">
      <c r="A180" s="182"/>
      <c r="B180" s="236"/>
      <c r="C180" s="236"/>
      <c r="D180" s="236"/>
      <c r="E180" s="182"/>
      <c r="F180" s="171"/>
      <c r="G180" s="172"/>
      <c r="H180" s="171"/>
      <c r="I180" s="182"/>
      <c r="J180" s="239" t="s">
        <v>0</v>
      </c>
      <c r="K180" s="172"/>
      <c r="L180" s="171"/>
      <c r="M180" s="500"/>
      <c r="N180" s="295"/>
      <c r="O180" s="303"/>
    </row>
    <row r="181" spans="1:21" ht="11.45" customHeight="1" thickBot="1">
      <c r="A181" s="343" t="s">
        <v>167</v>
      </c>
      <c r="B181" s="502"/>
      <c r="C181" s="520"/>
      <c r="D181" s="343"/>
      <c r="E181" s="244"/>
      <c r="F181" s="172"/>
      <c r="G181" s="332"/>
      <c r="H181" s="448"/>
      <c r="I181" s="337"/>
      <c r="J181" s="448" t="s">
        <v>0</v>
      </c>
      <c r="K181" s="275"/>
      <c r="L181" s="172"/>
      <c r="M181" s="332"/>
      <c r="N181" s="275"/>
      <c r="O181" s="339"/>
      <c r="P181" s="153"/>
    </row>
    <row r="182" spans="1:21" s="86" customFormat="1" ht="11.45" customHeight="1">
      <c r="A182" s="246"/>
      <c r="B182" s="246"/>
      <c r="C182" s="246"/>
      <c r="D182" s="246"/>
      <c r="E182" s="246"/>
      <c r="F182" s="530" t="s">
        <v>1</v>
      </c>
      <c r="G182" s="530"/>
      <c r="H182" s="530"/>
      <c r="I182" s="247"/>
      <c r="J182" s="239" t="s">
        <v>0</v>
      </c>
      <c r="K182" s="248"/>
      <c r="L182" s="248"/>
      <c r="M182" s="453"/>
    </row>
    <row r="183" spans="1:21" ht="11.45" customHeight="1">
      <c r="A183" s="280" t="s">
        <v>111</v>
      </c>
      <c r="B183" s="281"/>
      <c r="C183" s="281"/>
      <c r="D183" s="281"/>
      <c r="E183" s="182"/>
      <c r="F183" s="357">
        <v>2015</v>
      </c>
      <c r="G183" s="252"/>
      <c r="H183" s="253">
        <v>2014</v>
      </c>
      <c r="I183" s="254"/>
      <c r="J183" s="239" t="s">
        <v>0</v>
      </c>
      <c r="K183" s="297"/>
      <c r="L183" s="295"/>
      <c r="M183" s="509"/>
      <c r="N183" s="44"/>
      <c r="O183" s="44"/>
      <c r="Q183" s="54"/>
    </row>
    <row r="184" spans="1:21" ht="11.45" customHeight="1">
      <c r="A184" s="156"/>
      <c r="B184" s="221" t="s">
        <v>158</v>
      </c>
      <c r="C184" s="331"/>
      <c r="D184" s="331"/>
      <c r="E184" s="156"/>
      <c r="F184" s="172" t="s">
        <v>0</v>
      </c>
      <c r="G184" s="332"/>
      <c r="H184" s="448"/>
      <c r="I184" s="337"/>
      <c r="J184" s="448" t="s">
        <v>0</v>
      </c>
      <c r="K184" s="275"/>
      <c r="L184" s="172"/>
      <c r="M184" s="332"/>
      <c r="N184" s="275"/>
      <c r="O184" s="339"/>
      <c r="P184" s="153"/>
    </row>
    <row r="185" spans="1:21" ht="11.45" customHeight="1">
      <c r="A185" s="156"/>
      <c r="B185" s="214" t="s">
        <v>197</v>
      </c>
      <c r="C185" s="331"/>
      <c r="D185" s="331"/>
      <c r="E185" s="156"/>
      <c r="F185" s="172">
        <v>475</v>
      </c>
      <c r="G185" s="332"/>
      <c r="H185" s="448">
        <v>400</v>
      </c>
      <c r="I185" s="337"/>
      <c r="J185" s="448" t="s">
        <v>0</v>
      </c>
      <c r="K185" s="275"/>
      <c r="L185" s="172"/>
      <c r="M185" s="332"/>
      <c r="N185" s="275"/>
      <c r="O185" s="339"/>
      <c r="P185" s="153"/>
    </row>
    <row r="186" spans="1:21" ht="11.45" customHeight="1">
      <c r="A186" s="156"/>
      <c r="B186" s="214" t="s">
        <v>168</v>
      </c>
      <c r="C186" s="331"/>
      <c r="D186" s="331"/>
      <c r="E186" s="156"/>
      <c r="F186" s="172">
        <v>228.5</v>
      </c>
      <c r="G186" s="332"/>
      <c r="H186" s="448">
        <v>266.5</v>
      </c>
      <c r="I186" s="337"/>
      <c r="J186" s="448" t="s">
        <v>0</v>
      </c>
      <c r="K186" s="275"/>
      <c r="L186" s="172"/>
      <c r="M186" s="332"/>
      <c r="N186" s="275"/>
      <c r="O186" s="339"/>
      <c r="P186" s="153"/>
    </row>
    <row r="187" spans="1:21" ht="11.45" customHeight="1">
      <c r="A187" s="156"/>
      <c r="B187" s="221" t="s">
        <v>161</v>
      </c>
      <c r="C187" s="331"/>
      <c r="D187" s="331"/>
      <c r="E187" s="156"/>
      <c r="F187" s="172"/>
      <c r="G187" s="332"/>
      <c r="H187" s="448" t="s">
        <v>0</v>
      </c>
      <c r="I187" s="337"/>
      <c r="J187" s="448" t="s">
        <v>0</v>
      </c>
      <c r="K187" s="275"/>
      <c r="L187" s="172"/>
      <c r="M187" s="332"/>
      <c r="N187" s="275"/>
      <c r="O187" s="339"/>
      <c r="P187" s="153"/>
    </row>
    <row r="188" spans="1:21" ht="11.45" customHeight="1">
      <c r="A188" s="156"/>
      <c r="B188" s="214" t="s">
        <v>169</v>
      </c>
      <c r="C188" s="331"/>
      <c r="D188" s="331"/>
      <c r="E188" s="156"/>
      <c r="F188" s="172">
        <v>5.7</v>
      </c>
      <c r="G188" s="332"/>
      <c r="H188" s="448">
        <v>6.7</v>
      </c>
      <c r="I188" s="337"/>
      <c r="J188" s="448" t="s">
        <v>0</v>
      </c>
      <c r="K188" s="275"/>
      <c r="L188" s="172"/>
      <c r="M188" s="332"/>
      <c r="N188" s="275"/>
      <c r="O188" s="339"/>
      <c r="P188" s="153"/>
    </row>
    <row r="189" spans="1:21" ht="11.45" customHeight="1">
      <c r="A189" s="156"/>
      <c r="B189" s="214" t="s">
        <v>170</v>
      </c>
      <c r="C189" s="331"/>
      <c r="D189" s="331"/>
      <c r="E189" s="156"/>
      <c r="F189" s="172">
        <v>13</v>
      </c>
      <c r="G189" s="332"/>
      <c r="H189" s="448">
        <v>14.1</v>
      </c>
      <c r="I189" s="337"/>
      <c r="J189" s="448" t="s">
        <v>0</v>
      </c>
      <c r="K189" s="275"/>
      <c r="L189" s="172"/>
      <c r="M189" s="332"/>
      <c r="N189" s="275"/>
      <c r="O189" s="339"/>
      <c r="P189" s="153"/>
    </row>
    <row r="190" spans="1:21" s="64" customFormat="1" ht="11.45" customHeight="1">
      <c r="A190" s="158"/>
      <c r="B190" s="365" t="s">
        <v>45</v>
      </c>
      <c r="C190" s="158"/>
      <c r="D190" s="158"/>
      <c r="E190" s="366"/>
      <c r="F190" s="174">
        <f>SUM(F185:F189)</f>
        <v>722.2</v>
      </c>
      <c r="G190" s="333"/>
      <c r="H190" s="174">
        <f>SUM(H185:H189)</f>
        <v>687.30000000000007</v>
      </c>
      <c r="I190" s="366"/>
      <c r="J190" s="171" t="s">
        <v>0</v>
      </c>
      <c r="K190" s="276"/>
      <c r="L190" s="171"/>
      <c r="M190" s="334"/>
      <c r="N190" s="333"/>
      <c r="O190" s="334"/>
      <c r="P190" s="367"/>
    </row>
    <row r="191" spans="1:21" ht="11.45" customHeight="1">
      <c r="A191" s="316"/>
      <c r="B191" s="317"/>
      <c r="C191" s="317"/>
      <c r="D191" s="317"/>
      <c r="E191" s="317"/>
      <c r="F191" s="295"/>
      <c r="G191" s="295"/>
      <c r="H191" s="295"/>
      <c r="I191" s="317"/>
      <c r="J191" s="239" t="s">
        <v>0</v>
      </c>
      <c r="K191" s="295"/>
      <c r="L191" s="295"/>
      <c r="M191" s="339"/>
      <c r="N191" s="295"/>
      <c r="O191" s="237"/>
      <c r="P191" s="62"/>
      <c r="T191" s="54"/>
      <c r="U191" s="54"/>
    </row>
    <row r="192" spans="1:21" ht="11.45" customHeight="1" thickBot="1">
      <c r="A192" s="343" t="s">
        <v>96</v>
      </c>
      <c r="B192" s="502"/>
      <c r="C192" s="520"/>
      <c r="D192" s="343"/>
      <c r="E192" s="244"/>
      <c r="F192" s="172"/>
      <c r="G192" s="332"/>
      <c r="H192" s="448"/>
      <c r="I192" s="337"/>
      <c r="J192" s="448" t="s">
        <v>0</v>
      </c>
      <c r="K192" s="275"/>
      <c r="L192" s="172"/>
      <c r="M192" s="332"/>
      <c r="N192" s="275"/>
      <c r="O192" s="339"/>
      <c r="P192" s="153"/>
    </row>
    <row r="193" spans="1:20" s="86" customFormat="1" ht="11.45" customHeight="1">
      <c r="A193" s="246"/>
      <c r="B193" s="246"/>
      <c r="C193" s="246"/>
      <c r="D193" s="246"/>
      <c r="E193" s="246"/>
      <c r="F193" s="530" t="s">
        <v>1</v>
      </c>
      <c r="G193" s="530"/>
      <c r="H193" s="530"/>
      <c r="I193" s="247"/>
      <c r="J193" s="239" t="s">
        <v>0</v>
      </c>
      <c r="K193" s="248"/>
      <c r="L193" s="248"/>
      <c r="M193" s="453"/>
    </row>
    <row r="194" spans="1:20" ht="11.45" customHeight="1">
      <c r="A194" s="280" t="s">
        <v>111</v>
      </c>
      <c r="B194" s="280"/>
      <c r="C194" s="280"/>
      <c r="D194" s="280"/>
      <c r="E194" s="182"/>
      <c r="F194" s="357">
        <f>+$J$29</f>
        <v>2015</v>
      </c>
      <c r="G194" s="252"/>
      <c r="H194" s="253">
        <v>2014</v>
      </c>
      <c r="I194" s="295"/>
      <c r="J194" s="239" t="s">
        <v>0</v>
      </c>
      <c r="K194" s="254"/>
      <c r="L194" s="295"/>
      <c r="M194" s="337"/>
      <c r="N194" s="44"/>
      <c r="O194" s="44"/>
      <c r="Q194" s="54"/>
    </row>
    <row r="195" spans="1:20" ht="11.45" customHeight="1">
      <c r="A195" s="282"/>
      <c r="B195" s="282"/>
      <c r="C195" s="282"/>
      <c r="D195" s="282"/>
      <c r="E195" s="182"/>
      <c r="F195" s="309" t="s">
        <v>0</v>
      </c>
      <c r="G195" s="309"/>
      <c r="H195" s="309"/>
      <c r="I195" s="320"/>
      <c r="J195" s="239" t="s">
        <v>0</v>
      </c>
      <c r="K195" s="321"/>
      <c r="L195" s="295"/>
      <c r="M195" s="337"/>
      <c r="N195" s="44"/>
      <c r="O195" s="44"/>
      <c r="Q195" s="54"/>
    </row>
    <row r="196" spans="1:20" ht="11.45" customHeight="1">
      <c r="A196" s="156"/>
      <c r="B196" s="214" t="s">
        <v>2</v>
      </c>
      <c r="C196" s="331"/>
      <c r="D196" s="331"/>
      <c r="E196" s="156"/>
      <c r="F196" s="172">
        <f>BS!G7</f>
        <v>81.567999999999998</v>
      </c>
      <c r="G196" s="332"/>
      <c r="H196" s="448">
        <v>54.7</v>
      </c>
      <c r="I196" s="337"/>
      <c r="J196" s="448" t="s">
        <v>0</v>
      </c>
      <c r="K196" s="275"/>
      <c r="L196" s="172"/>
      <c r="M196" s="332"/>
      <c r="N196" s="275"/>
      <c r="O196" s="339"/>
      <c r="P196" s="153"/>
    </row>
    <row r="197" spans="1:20" ht="11.45" customHeight="1">
      <c r="A197" s="155"/>
      <c r="B197" s="221" t="s">
        <v>47</v>
      </c>
      <c r="C197" s="155"/>
      <c r="D197" s="155"/>
      <c r="E197" s="156"/>
      <c r="F197" s="172">
        <f>BS!G8+BS!G15-0.1</f>
        <v>71.457000000000008</v>
      </c>
      <c r="G197" s="482"/>
      <c r="H197" s="448">
        <v>92.2</v>
      </c>
      <c r="I197" s="337"/>
      <c r="J197" s="448" t="s">
        <v>0</v>
      </c>
      <c r="K197" s="333"/>
      <c r="L197" s="172"/>
      <c r="M197" s="334"/>
      <c r="N197" s="333"/>
      <c r="O197" s="334"/>
      <c r="P197" s="66"/>
    </row>
    <row r="198" spans="1:20" ht="11.45" customHeight="1">
      <c r="A198" s="156"/>
      <c r="B198" s="214" t="s">
        <v>46</v>
      </c>
      <c r="C198" s="331"/>
      <c r="D198" s="331"/>
      <c r="E198" s="156"/>
      <c r="F198" s="172">
        <v>0</v>
      </c>
      <c r="G198" s="332"/>
      <c r="H198" s="448">
        <v>14.153</v>
      </c>
      <c r="I198" s="337"/>
      <c r="J198" s="448" t="s">
        <v>0</v>
      </c>
      <c r="K198" s="275"/>
      <c r="L198" s="172"/>
      <c r="M198" s="332"/>
      <c r="N198" s="275"/>
      <c r="O198" s="339"/>
      <c r="P198" s="153"/>
    </row>
    <row r="199" spans="1:20" ht="11.45" customHeight="1">
      <c r="A199" s="155"/>
      <c r="B199" s="221" t="s">
        <v>15</v>
      </c>
      <c r="C199" s="155"/>
      <c r="D199" s="155"/>
      <c r="E199" s="156"/>
      <c r="F199" s="172">
        <f>-BS!G24</f>
        <v>-24.847999999999999</v>
      </c>
      <c r="G199" s="482"/>
      <c r="H199" s="448">
        <v>-24.8</v>
      </c>
      <c r="I199" s="337"/>
      <c r="J199" s="448" t="s">
        <v>0</v>
      </c>
      <c r="K199" s="333"/>
      <c r="L199" s="172"/>
      <c r="M199" s="334"/>
      <c r="N199" s="333"/>
      <c r="O199" s="334"/>
      <c r="P199" s="66"/>
    </row>
    <row r="200" spans="1:20" ht="11.45" customHeight="1">
      <c r="A200" s="156"/>
      <c r="B200" s="214" t="s">
        <v>201</v>
      </c>
      <c r="C200" s="331"/>
      <c r="D200" s="331"/>
      <c r="E200" s="156"/>
      <c r="F200" s="172">
        <f>-BS!G29</f>
        <v>-1099.9179999999999</v>
      </c>
      <c r="G200" s="332"/>
      <c r="H200" s="448">
        <v>-1160.0999999999999</v>
      </c>
      <c r="I200" s="337"/>
      <c r="J200" s="448" t="s">
        <v>0</v>
      </c>
      <c r="K200" s="275"/>
      <c r="L200" s="172"/>
      <c r="M200" s="332"/>
      <c r="N200" s="275"/>
      <c r="O200" s="339"/>
      <c r="P200" s="153"/>
    </row>
    <row r="201" spans="1:20" ht="11.45" customHeight="1">
      <c r="A201" s="155"/>
      <c r="B201" s="221" t="s">
        <v>125</v>
      </c>
      <c r="C201" s="155"/>
      <c r="D201" s="155"/>
      <c r="E201" s="156"/>
      <c r="F201" s="172">
        <v>-22.5</v>
      </c>
      <c r="G201" s="482"/>
      <c r="H201" s="448">
        <v>-24.065999999999999</v>
      </c>
      <c r="I201" s="337"/>
      <c r="J201" s="459" t="s">
        <v>0</v>
      </c>
      <c r="K201" s="276"/>
      <c r="L201" s="173"/>
      <c r="M201" s="334"/>
      <c r="N201" s="333"/>
      <c r="O201" s="334"/>
      <c r="P201" s="66"/>
    </row>
    <row r="202" spans="1:20" s="64" customFormat="1" ht="11.45" customHeight="1">
      <c r="A202" s="158"/>
      <c r="B202" s="365" t="s">
        <v>45</v>
      </c>
      <c r="C202" s="158"/>
      <c r="D202" s="158"/>
      <c r="E202" s="366"/>
      <c r="F202" s="174">
        <f>SUM(F196:F201)</f>
        <v>-994.24099999999987</v>
      </c>
      <c r="G202" s="333"/>
      <c r="H202" s="174">
        <f>SUM(H196:H201)-0.1</f>
        <v>-1048.0129999999999</v>
      </c>
      <c r="I202" s="366"/>
      <c r="J202" s="171" t="s">
        <v>0</v>
      </c>
      <c r="K202" s="276"/>
      <c r="L202" s="171"/>
      <c r="M202" s="334"/>
      <c r="N202" s="333"/>
      <c r="O202" s="334"/>
      <c r="P202" s="367"/>
    </row>
    <row r="203" spans="1:20" ht="11.45" customHeight="1">
      <c r="A203" s="316"/>
      <c r="B203" s="323"/>
      <c r="C203" s="323"/>
      <c r="D203" s="323"/>
      <c r="E203" s="323"/>
      <c r="F203" s="473"/>
      <c r="G203" s="473"/>
      <c r="H203" s="473"/>
      <c r="I203" s="473"/>
      <c r="J203" s="240" t="s">
        <v>0</v>
      </c>
      <c r="K203" s="436">
        <f t="shared" ref="K203" si="0">K202-K196-K197-K198</f>
        <v>0</v>
      </c>
      <c r="L203" s="236"/>
      <c r="M203" s="511"/>
      <c r="N203" s="44"/>
      <c r="O203" s="44"/>
    </row>
    <row r="204" spans="1:20" ht="11.45" customHeight="1">
      <c r="A204" s="324" t="s">
        <v>0</v>
      </c>
      <c r="B204" s="182"/>
      <c r="C204" s="325"/>
      <c r="D204" s="294"/>
      <c r="E204" s="294"/>
      <c r="F204" s="304"/>
      <c r="G204" s="304"/>
      <c r="H204" s="304"/>
      <c r="I204" s="294"/>
      <c r="J204" s="304"/>
      <c r="K204" s="304"/>
      <c r="L204" s="304"/>
      <c r="M204" s="510"/>
      <c r="N204" s="326"/>
      <c r="O204" s="294"/>
    </row>
    <row r="205" spans="1:20" s="46" customFormat="1" ht="15" customHeight="1">
      <c r="A205" s="238" t="s">
        <v>230</v>
      </c>
      <c r="B205" s="243"/>
      <c r="C205" s="243"/>
      <c r="D205" s="243"/>
      <c r="E205" s="239"/>
      <c r="F205" s="239" t="s">
        <v>0</v>
      </c>
      <c r="G205" s="239"/>
      <c r="H205" s="239" t="s">
        <v>0</v>
      </c>
      <c r="I205" s="239"/>
      <c r="J205" s="239" t="s">
        <v>0</v>
      </c>
      <c r="K205" s="239"/>
      <c r="L205" s="239" t="s">
        <v>0</v>
      </c>
      <c r="M205" s="496"/>
      <c r="N205" s="240"/>
      <c r="O205" s="241"/>
      <c r="P205" s="91"/>
      <c r="Q205" s="91"/>
      <c r="R205" s="91"/>
      <c r="S205" s="91"/>
      <c r="T205" s="90"/>
    </row>
    <row r="206" spans="1:20" ht="11.45" customHeight="1">
      <c r="A206" s="324"/>
      <c r="B206" s="182"/>
      <c r="C206" s="325"/>
      <c r="D206" s="294"/>
      <c r="E206" s="294"/>
      <c r="F206" s="304"/>
      <c r="G206" s="304"/>
      <c r="H206" s="304"/>
      <c r="I206" s="294"/>
      <c r="J206" s="304"/>
      <c r="K206" s="304"/>
      <c r="L206" s="304"/>
      <c r="M206" s="510"/>
      <c r="N206" s="326"/>
      <c r="O206" s="294"/>
    </row>
    <row r="207" spans="1:20" ht="11.45" customHeight="1" thickBot="1">
      <c r="A207" s="389" t="s">
        <v>29</v>
      </c>
      <c r="B207" s="219"/>
      <c r="C207" s="244"/>
      <c r="D207" s="244"/>
      <c r="E207" s="244"/>
      <c r="F207" s="341"/>
      <c r="G207" s="342"/>
      <c r="H207" s="343"/>
      <c r="I207" s="244"/>
      <c r="J207" s="341"/>
      <c r="K207" s="342"/>
      <c r="L207" s="343"/>
      <c r="M207" s="512"/>
      <c r="N207" s="333"/>
      <c r="O207" s="334"/>
      <c r="P207" s="66"/>
    </row>
    <row r="208" spans="1:20" ht="11.45" customHeight="1">
      <c r="A208" s="344" t="s">
        <v>0</v>
      </c>
      <c r="B208" s="331"/>
      <c r="C208" s="317"/>
      <c r="D208" s="317"/>
      <c r="E208" s="317"/>
      <c r="F208" s="531" t="s">
        <v>6</v>
      </c>
      <c r="G208" s="531"/>
      <c r="H208" s="531"/>
      <c r="I208" s="317"/>
      <c r="J208" s="531" t="s">
        <v>21</v>
      </c>
      <c r="K208" s="531"/>
      <c r="L208" s="531"/>
      <c r="M208" s="491"/>
      <c r="N208" s="295"/>
      <c r="O208" s="237"/>
    </row>
    <row r="209" spans="1:21" ht="11.45" customHeight="1">
      <c r="A209" s="316"/>
      <c r="B209" s="331"/>
      <c r="C209" s="317"/>
      <c r="D209" s="317"/>
      <c r="E209" s="317"/>
      <c r="F209" s="528" t="s">
        <v>1</v>
      </c>
      <c r="G209" s="528"/>
      <c r="H209" s="528"/>
      <c r="I209" s="317"/>
      <c r="J209" s="528" t="s">
        <v>1</v>
      </c>
      <c r="K209" s="528"/>
      <c r="L209" s="528"/>
      <c r="M209" s="491"/>
      <c r="N209" s="295"/>
      <c r="O209" s="237"/>
    </row>
    <row r="210" spans="1:21" ht="11.45" customHeight="1">
      <c r="A210" s="344" t="s">
        <v>0</v>
      </c>
      <c r="B210" s="344"/>
      <c r="C210" s="197"/>
      <c r="D210" s="345"/>
      <c r="E210" s="197"/>
      <c r="F210" s="357">
        <v>2015</v>
      </c>
      <c r="G210" s="252"/>
      <c r="H210" s="253">
        <v>2014</v>
      </c>
      <c r="I210" s="197"/>
      <c r="J210" s="357">
        <v>2015</v>
      </c>
      <c r="K210" s="252"/>
      <c r="L210" s="253">
        <v>2014</v>
      </c>
      <c r="M210" s="492"/>
      <c r="N210" s="346"/>
      <c r="O210" s="346"/>
    </row>
    <row r="211" spans="1:21" ht="11.45" customHeight="1">
      <c r="A211" s="193" t="s">
        <v>30</v>
      </c>
      <c r="B211" s="203"/>
      <c r="C211" s="344"/>
      <c r="D211" s="347"/>
      <c r="E211" s="344"/>
      <c r="F211" s="518">
        <v>-1.48</v>
      </c>
      <c r="G211" s="477"/>
      <c r="H211" s="478">
        <v>-0.44</v>
      </c>
      <c r="I211" s="479"/>
      <c r="J211" s="476">
        <f>-0.9+F211-0.05</f>
        <v>-2.4299999999999997</v>
      </c>
      <c r="K211" s="348"/>
      <c r="L211" s="349">
        <v>-0.24</v>
      </c>
      <c r="M211" s="513"/>
      <c r="N211" s="346"/>
      <c r="O211" s="346"/>
    </row>
    <row r="212" spans="1:21" ht="11.45" customHeight="1">
      <c r="A212" s="350" t="s">
        <v>114</v>
      </c>
      <c r="B212" s="350"/>
      <c r="C212" s="351"/>
      <c r="D212" s="350"/>
      <c r="E212" s="173"/>
      <c r="F212" s="352">
        <v>-1.47</v>
      </c>
      <c r="G212" s="448"/>
      <c r="H212" s="480">
        <v>-0.44</v>
      </c>
      <c r="I212" s="459"/>
      <c r="J212" s="480">
        <f>-0.9+F212-0.05</f>
        <v>-2.42</v>
      </c>
      <c r="K212" s="172"/>
      <c r="L212" s="352">
        <v>-0.24</v>
      </c>
      <c r="M212" s="513"/>
      <c r="N212" s="353"/>
      <c r="O212" s="353"/>
    </row>
    <row r="213" spans="1:21" ht="11.45" customHeight="1">
      <c r="A213" s="354" t="s">
        <v>43</v>
      </c>
      <c r="B213" s="229"/>
      <c r="C213" s="355"/>
      <c r="D213" s="212"/>
      <c r="E213" s="355"/>
      <c r="F213" s="363">
        <v>226143123</v>
      </c>
      <c r="G213" s="364"/>
      <c r="H213" s="346">
        <v>214118180</v>
      </c>
      <c r="I213" s="355"/>
      <c r="J213" s="363">
        <v>217310643</v>
      </c>
      <c r="K213" s="364"/>
      <c r="L213" s="346">
        <v>214603496</v>
      </c>
      <c r="M213" s="514"/>
      <c r="N213" s="356"/>
      <c r="O213" s="356"/>
    </row>
    <row r="214" spans="1:21" ht="11.45" customHeight="1">
      <c r="A214" s="354" t="s">
        <v>115</v>
      </c>
      <c r="B214" s="229"/>
      <c r="C214" s="355"/>
      <c r="D214" s="212"/>
      <c r="E214" s="355"/>
      <c r="F214" s="363">
        <v>227036772</v>
      </c>
      <c r="G214" s="364"/>
      <c r="H214" s="346">
        <v>214513585</v>
      </c>
      <c r="I214" s="355"/>
      <c r="J214" s="363">
        <v>218441710</v>
      </c>
      <c r="K214" s="364"/>
      <c r="L214" s="346">
        <v>215390735</v>
      </c>
      <c r="M214" s="514"/>
      <c r="N214" s="356"/>
      <c r="O214" s="356"/>
    </row>
    <row r="215" spans="1:21" ht="11.45" customHeight="1">
      <c r="A215" s="354"/>
      <c r="B215" s="229"/>
      <c r="C215" s="355"/>
      <c r="D215" s="212"/>
      <c r="E215" s="355"/>
      <c r="F215" s="363"/>
      <c r="G215" s="364"/>
      <c r="H215" s="346"/>
      <c r="I215" s="355"/>
      <c r="J215" s="363" t="s">
        <v>0</v>
      </c>
      <c r="K215" s="364"/>
      <c r="L215" s="346"/>
      <c r="M215" s="514"/>
      <c r="N215" s="356"/>
      <c r="O215" s="356"/>
    </row>
    <row r="216" spans="1:21" ht="11.45" customHeight="1">
      <c r="A216" s="354"/>
      <c r="B216" s="229"/>
      <c r="C216" s="355"/>
      <c r="D216" s="212"/>
      <c r="E216" s="355"/>
      <c r="F216" s="363"/>
      <c r="G216" s="364"/>
      <c r="H216" s="346"/>
      <c r="I216" s="355"/>
      <c r="J216" s="363"/>
      <c r="K216" s="364"/>
      <c r="L216" s="346"/>
      <c r="M216" s="514"/>
      <c r="N216" s="356"/>
      <c r="O216" s="356"/>
    </row>
    <row r="217" spans="1:21" s="46" customFormat="1" ht="15" customHeight="1">
      <c r="A217" s="238" t="s">
        <v>231</v>
      </c>
      <c r="B217" s="243"/>
      <c r="C217" s="243"/>
      <c r="D217" s="243"/>
      <c r="E217" s="239"/>
      <c r="F217" s="239"/>
      <c r="G217" s="239"/>
      <c r="H217" s="239"/>
      <c r="I217" s="239"/>
      <c r="J217" s="239"/>
      <c r="K217" s="239"/>
      <c r="L217" s="239"/>
      <c r="M217" s="496"/>
      <c r="N217" s="240"/>
      <c r="O217" s="241"/>
      <c r="P217" s="91"/>
      <c r="Q217" s="91"/>
      <c r="R217" s="91"/>
      <c r="S217" s="91"/>
      <c r="T217" s="90"/>
    </row>
    <row r="218" spans="1:21" ht="11.45" customHeight="1">
      <c r="A218" s="354"/>
      <c r="B218" s="229"/>
      <c r="C218" s="355"/>
      <c r="D218" s="212"/>
      <c r="E218" s="355"/>
      <c r="F218" s="363"/>
      <c r="G218" s="364"/>
      <c r="H218" s="346"/>
      <c r="I218" s="355"/>
      <c r="J218" s="363"/>
      <c r="K218" s="364"/>
      <c r="L218" s="346"/>
      <c r="M218" s="514"/>
      <c r="N218" s="356"/>
      <c r="O218" s="356"/>
    </row>
    <row r="219" spans="1:21" s="46" customFormat="1" ht="11.45" customHeight="1" thickBot="1">
      <c r="A219" s="244" t="s">
        <v>189</v>
      </c>
      <c r="B219" s="244"/>
      <c r="C219" s="244"/>
      <c r="D219" s="327"/>
      <c r="E219" s="307"/>
      <c r="F219" s="307"/>
      <c r="G219" s="307"/>
      <c r="H219" s="307"/>
      <c r="I219" s="307"/>
      <c r="J219" s="307"/>
      <c r="K219" s="307"/>
      <c r="L219" s="307"/>
      <c r="M219" s="502"/>
      <c r="N219" s="302"/>
      <c r="O219" s="322"/>
      <c r="Q219" s="77"/>
      <c r="R219" s="77"/>
      <c r="S219" s="77"/>
      <c r="T219" s="77"/>
      <c r="U219" s="66"/>
    </row>
    <row r="220" spans="1:21" s="86" customFormat="1" ht="11.45" customHeight="1">
      <c r="A220" s="246"/>
      <c r="B220" s="246"/>
      <c r="C220" s="246"/>
      <c r="D220" s="246"/>
      <c r="E220" s="246"/>
      <c r="F220" s="531" t="s">
        <v>6</v>
      </c>
      <c r="G220" s="531"/>
      <c r="H220" s="531"/>
      <c r="I220" s="246"/>
      <c r="J220" s="531" t="s">
        <v>21</v>
      </c>
      <c r="K220" s="531"/>
      <c r="L220" s="531"/>
      <c r="M220" s="491"/>
      <c r="N220" s="248"/>
      <c r="O220" s="246"/>
    </row>
    <row r="221" spans="1:21" s="86" customFormat="1" ht="11.45" customHeight="1">
      <c r="A221" s="246"/>
      <c r="B221" s="246"/>
      <c r="C221" s="246"/>
      <c r="D221" s="246"/>
      <c r="E221" s="246"/>
      <c r="F221" s="528" t="s">
        <v>1</v>
      </c>
      <c r="G221" s="528"/>
      <c r="H221" s="528"/>
      <c r="I221" s="246"/>
      <c r="J221" s="528" t="s">
        <v>1</v>
      </c>
      <c r="K221" s="528"/>
      <c r="L221" s="528"/>
      <c r="M221" s="491"/>
      <c r="N221" s="248"/>
      <c r="O221" s="246"/>
    </row>
    <row r="222" spans="1:21" ht="11.45" customHeight="1">
      <c r="A222" s="280" t="s">
        <v>111</v>
      </c>
      <c r="B222" s="159"/>
      <c r="C222" s="159"/>
      <c r="D222" s="159"/>
      <c r="E222" s="156"/>
      <c r="F222" s="357">
        <v>2015</v>
      </c>
      <c r="G222" s="252"/>
      <c r="H222" s="253">
        <v>2014</v>
      </c>
      <c r="I222" s="156"/>
      <c r="J222" s="357">
        <v>2015</v>
      </c>
      <c r="K222" s="252"/>
      <c r="L222" s="253">
        <v>2014</v>
      </c>
      <c r="M222" s="492"/>
      <c r="N222" s="297" t="s">
        <v>0</v>
      </c>
      <c r="O222" s="329"/>
      <c r="P222" s="152"/>
    </row>
    <row r="223" spans="1:21" ht="11.45" customHeight="1">
      <c r="A223" s="308"/>
      <c r="B223" s="308"/>
      <c r="C223" s="308"/>
      <c r="D223" s="308"/>
      <c r="E223" s="156"/>
      <c r="F223" s="183"/>
      <c r="G223" s="183"/>
      <c r="H223" s="183"/>
      <c r="I223" s="156"/>
      <c r="J223" s="183"/>
      <c r="K223" s="183"/>
      <c r="L223" s="183"/>
      <c r="M223" s="493"/>
      <c r="N223" s="183"/>
      <c r="O223" s="183"/>
      <c r="P223" s="66"/>
    </row>
    <row r="224" spans="1:21" ht="11.45" customHeight="1">
      <c r="A224" s="156"/>
      <c r="B224" s="156" t="s">
        <v>180</v>
      </c>
      <c r="C224" s="156"/>
      <c r="D224" s="156"/>
      <c r="E224" s="156"/>
      <c r="F224" s="172">
        <v>4</v>
      </c>
      <c r="G224" s="330"/>
      <c r="H224" s="448">
        <v>-27.6</v>
      </c>
      <c r="I224" s="337"/>
      <c r="J224" s="448">
        <f>-1+F224</f>
        <v>3</v>
      </c>
      <c r="K224" s="274"/>
      <c r="L224" s="172">
        <v>-34.700000000000003</v>
      </c>
      <c r="M224" s="330"/>
      <c r="N224" s="274"/>
      <c r="O224" s="330"/>
      <c r="P224" s="153"/>
    </row>
    <row r="225" spans="1:16" ht="11.45" customHeight="1">
      <c r="A225" s="156"/>
      <c r="B225" s="214" t="s">
        <v>181</v>
      </c>
      <c r="C225" s="331"/>
      <c r="D225" s="331"/>
      <c r="E225" s="156"/>
      <c r="F225" s="172">
        <f>-1.2-0.68</f>
        <v>-1.88</v>
      </c>
      <c r="G225" s="332"/>
      <c r="H225" s="448">
        <v>5.6</v>
      </c>
      <c r="I225" s="337"/>
      <c r="J225" s="448">
        <f>0.2+F225</f>
        <v>-1.68</v>
      </c>
      <c r="K225" s="275"/>
      <c r="L225" s="172">
        <v>6.8</v>
      </c>
      <c r="M225" s="332"/>
      <c r="N225" s="275"/>
      <c r="O225" s="332"/>
      <c r="P225" s="153"/>
    </row>
    <row r="226" spans="1:16" s="64" customFormat="1" ht="11.45" customHeight="1">
      <c r="A226" s="158"/>
      <c r="B226" s="365" t="s">
        <v>145</v>
      </c>
      <c r="C226" s="158"/>
      <c r="D226" s="158"/>
      <c r="E226" s="366"/>
      <c r="F226" s="174">
        <f>SUM(F224:F225)</f>
        <v>2.12</v>
      </c>
      <c r="G226" s="482"/>
      <c r="H226" s="461">
        <f>SUM(H224:H225)</f>
        <v>-22</v>
      </c>
      <c r="I226" s="483"/>
      <c r="J226" s="461">
        <f>SUM(J224:J225)</f>
        <v>1.32</v>
      </c>
      <c r="K226" s="333"/>
      <c r="L226" s="174">
        <f>SUM(L224:L225)</f>
        <v>-27.900000000000002</v>
      </c>
      <c r="M226" s="334"/>
      <c r="N226" s="333"/>
      <c r="O226" s="334"/>
      <c r="P226" s="367"/>
    </row>
    <row r="227" spans="1:16" ht="11.45" customHeight="1">
      <c r="A227" s="335"/>
      <c r="B227" s="221" t="s">
        <v>182</v>
      </c>
      <c r="C227" s="182"/>
      <c r="D227" s="182"/>
      <c r="E227" s="236"/>
      <c r="F227" s="172"/>
      <c r="G227" s="484"/>
      <c r="H227" s="448"/>
      <c r="I227" s="460"/>
      <c r="J227" s="448"/>
      <c r="K227" s="362"/>
      <c r="L227" s="172"/>
      <c r="M227" s="515"/>
      <c r="N227" s="328"/>
      <c r="O227" s="336"/>
      <c r="P227" s="66"/>
    </row>
    <row r="228" spans="1:16" ht="11.45" customHeight="1">
      <c r="A228" s="156" t="s">
        <v>0</v>
      </c>
      <c r="B228" s="215" t="s">
        <v>171</v>
      </c>
      <c r="C228" s="182"/>
      <c r="D228" s="182"/>
      <c r="E228" s="156"/>
      <c r="F228" s="172">
        <v>-1.1000000000000001</v>
      </c>
      <c r="G228" s="337"/>
      <c r="H228" s="448">
        <v>0</v>
      </c>
      <c r="I228" s="337"/>
      <c r="J228" s="448">
        <f>+F228</f>
        <v>-1.1000000000000001</v>
      </c>
      <c r="K228" s="156"/>
      <c r="L228" s="172">
        <v>0</v>
      </c>
      <c r="M228" s="511"/>
      <c r="N228" s="182"/>
      <c r="O228" s="337"/>
      <c r="P228" s="66"/>
    </row>
    <row r="229" spans="1:16" ht="11.45" customHeight="1">
      <c r="A229" s="156"/>
      <c r="B229" s="331" t="s">
        <v>187</v>
      </c>
      <c r="C229" s="156"/>
      <c r="D229" s="156"/>
      <c r="E229" s="156"/>
      <c r="F229" s="172">
        <v>0</v>
      </c>
      <c r="G229" s="330"/>
      <c r="H229" s="448">
        <v>0</v>
      </c>
      <c r="I229" s="337"/>
      <c r="J229" s="448">
        <f t="shared" ref="J229:J230" si="1">+F229</f>
        <v>0</v>
      </c>
      <c r="K229" s="274"/>
      <c r="L229" s="172">
        <v>9.1</v>
      </c>
      <c r="M229" s="330"/>
      <c r="N229" s="274"/>
      <c r="O229" s="338"/>
      <c r="P229" s="153"/>
    </row>
    <row r="230" spans="1:16" ht="11.45" customHeight="1">
      <c r="A230" s="156"/>
      <c r="B230" s="214" t="s">
        <v>183</v>
      </c>
      <c r="C230" s="331"/>
      <c r="D230" s="331"/>
      <c r="E230" s="156"/>
      <c r="F230" s="172">
        <v>0</v>
      </c>
      <c r="G230" s="332"/>
      <c r="H230" s="448">
        <v>0</v>
      </c>
      <c r="I230" s="337"/>
      <c r="J230" s="448">
        <f t="shared" si="1"/>
        <v>0</v>
      </c>
      <c r="K230" s="275"/>
      <c r="L230" s="172">
        <v>-2.5</v>
      </c>
      <c r="M230" s="332"/>
      <c r="N230" s="275"/>
      <c r="O230" s="339"/>
      <c r="P230" s="153"/>
    </row>
    <row r="231" spans="1:16" ht="11.45" customHeight="1">
      <c r="A231" s="155"/>
      <c r="B231" s="221" t="s">
        <v>184</v>
      </c>
      <c r="C231" s="155"/>
      <c r="D231" s="155"/>
      <c r="E231" s="156"/>
      <c r="F231" s="172"/>
      <c r="G231" s="482"/>
      <c r="H231" s="448" t="s">
        <v>0</v>
      </c>
      <c r="I231" s="337"/>
      <c r="J231" s="448"/>
      <c r="K231" s="333"/>
      <c r="L231" s="172" t="s">
        <v>0</v>
      </c>
      <c r="M231" s="334"/>
      <c r="N231" s="333"/>
      <c r="O231" s="334"/>
      <c r="P231" s="66"/>
    </row>
    <row r="232" spans="1:16" ht="11.45" customHeight="1">
      <c r="A232" s="340"/>
      <c r="B232" s="156" t="s">
        <v>171</v>
      </c>
      <c r="C232" s="323"/>
      <c r="D232" s="323"/>
      <c r="E232" s="323"/>
      <c r="F232" s="172">
        <v>0</v>
      </c>
      <c r="G232" s="485"/>
      <c r="H232" s="448">
        <v>-1.2</v>
      </c>
      <c r="I232" s="486"/>
      <c r="J232" s="448">
        <f>+F232</f>
        <v>0</v>
      </c>
      <c r="K232" s="302"/>
      <c r="L232" s="172">
        <v>-1.1000000000000001</v>
      </c>
      <c r="M232" s="339"/>
      <c r="N232" s="295"/>
      <c r="O232" s="237"/>
    </row>
    <row r="233" spans="1:16" ht="11.45" hidden="1" customHeight="1">
      <c r="A233" s="316"/>
      <c r="B233" s="331" t="s">
        <v>187</v>
      </c>
      <c r="C233" s="317"/>
      <c r="D233" s="317"/>
      <c r="E233" s="317"/>
      <c r="F233" s="172">
        <v>0</v>
      </c>
      <c r="G233" s="448"/>
      <c r="H233" s="448">
        <v>0</v>
      </c>
      <c r="I233" s="487"/>
      <c r="J233" s="448">
        <f>+F233</f>
        <v>0</v>
      </c>
      <c r="K233" s="172"/>
      <c r="L233" s="172">
        <v>0</v>
      </c>
      <c r="M233" s="448"/>
      <c r="N233" s="295"/>
      <c r="O233" s="237"/>
    </row>
    <row r="234" spans="1:16" ht="11.45" customHeight="1">
      <c r="A234" s="340"/>
      <c r="B234" s="397" t="s">
        <v>185</v>
      </c>
      <c r="C234" s="323"/>
      <c r="D234" s="323"/>
      <c r="E234" s="323"/>
      <c r="F234" s="172">
        <v>-1.8</v>
      </c>
      <c r="G234" s="485"/>
      <c r="H234" s="448">
        <v>-1.3</v>
      </c>
      <c r="I234" s="486"/>
      <c r="J234" s="448">
        <f>1+F234</f>
        <v>-0.8</v>
      </c>
      <c r="K234" s="302"/>
      <c r="L234" s="172">
        <v>-2</v>
      </c>
      <c r="M234" s="339"/>
      <c r="N234" s="295"/>
      <c r="O234" s="237"/>
    </row>
    <row r="235" spans="1:16" ht="11.45" customHeight="1">
      <c r="A235" s="316"/>
      <c r="B235" s="214" t="s">
        <v>186</v>
      </c>
      <c r="C235" s="317"/>
      <c r="D235" s="317"/>
      <c r="E235" s="317"/>
      <c r="F235" s="172">
        <v>0.1</v>
      </c>
      <c r="G235" s="448"/>
      <c r="H235" s="448">
        <v>-0.3</v>
      </c>
      <c r="I235" s="487"/>
      <c r="J235" s="448">
        <f>-0.6+F235</f>
        <v>-0.5</v>
      </c>
      <c r="K235" s="172"/>
      <c r="L235" s="172">
        <v>0.2</v>
      </c>
      <c r="M235" s="448"/>
      <c r="N235" s="295"/>
      <c r="O235" s="237"/>
    </row>
    <row r="236" spans="1:16" s="64" customFormat="1" ht="11.45" customHeight="1">
      <c r="A236" s="158"/>
      <c r="B236" s="365" t="s">
        <v>188</v>
      </c>
      <c r="C236" s="158"/>
      <c r="D236" s="158"/>
      <c r="E236" s="366"/>
      <c r="F236" s="174">
        <f>SUM(F229:F235)</f>
        <v>-1.7</v>
      </c>
      <c r="G236" s="333"/>
      <c r="H236" s="174">
        <f>SUM(H229:H235)</f>
        <v>-2.8</v>
      </c>
      <c r="I236" s="366"/>
      <c r="J236" s="174">
        <f>SUM(J228:J235)</f>
        <v>-2.4000000000000004</v>
      </c>
      <c r="K236" s="333"/>
      <c r="L236" s="174">
        <f>SUM(L229:L235)</f>
        <v>3.7</v>
      </c>
      <c r="M236" s="334"/>
      <c r="N236" s="333"/>
      <c r="O236" s="334"/>
      <c r="P236" s="367"/>
    </row>
    <row r="237" spans="1:16" ht="11.1" customHeight="1">
      <c r="A237" s="155"/>
      <c r="B237" s="214"/>
      <c r="C237" s="155"/>
      <c r="D237" s="155"/>
      <c r="E237" s="156"/>
      <c r="F237" s="171"/>
      <c r="G237" s="333"/>
      <c r="H237" s="173"/>
      <c r="I237" s="156"/>
      <c r="J237" s="171"/>
      <c r="K237" s="333"/>
      <c r="L237" s="173"/>
      <c r="M237" s="334"/>
      <c r="N237" s="333"/>
      <c r="O237" s="334"/>
      <c r="P237" s="66"/>
    </row>
    <row r="238" spans="1:16" ht="15">
      <c r="A238" s="354"/>
      <c r="B238" s="229"/>
      <c r="C238" s="355"/>
      <c r="D238" s="212"/>
      <c r="E238" s="355"/>
      <c r="F238" s="346"/>
      <c r="G238" s="355"/>
      <c r="H238" s="346"/>
      <c r="I238" s="355"/>
      <c r="J238" s="346"/>
      <c r="K238" s="355"/>
      <c r="L238" s="346"/>
      <c r="M238" s="514"/>
      <c r="N238" s="356"/>
      <c r="O238" s="356"/>
    </row>
    <row r="239" spans="1:16" ht="15">
      <c r="A239" s="354"/>
      <c r="B239" s="229"/>
      <c r="C239" s="355"/>
      <c r="D239" s="212"/>
      <c r="E239" s="355"/>
      <c r="F239" s="346"/>
      <c r="G239" s="355"/>
      <c r="H239" s="346"/>
      <c r="I239" s="355"/>
      <c r="J239" s="346"/>
      <c r="K239" s="355"/>
      <c r="L239" s="346"/>
      <c r="M239" s="514"/>
      <c r="N239" s="356"/>
      <c r="O239" s="356"/>
    </row>
    <row r="240" spans="1:16" ht="15">
      <c r="A240" s="354"/>
      <c r="B240" s="229"/>
      <c r="C240" s="355"/>
      <c r="D240" s="212"/>
      <c r="E240" s="355"/>
      <c r="F240" s="346"/>
      <c r="G240" s="355"/>
      <c r="H240" s="346"/>
      <c r="I240" s="355"/>
      <c r="J240" s="346"/>
      <c r="K240" s="355"/>
      <c r="L240" s="346"/>
      <c r="M240" s="514"/>
      <c r="N240" s="356"/>
      <c r="O240" s="356"/>
    </row>
    <row r="241" spans="1:15" ht="15">
      <c r="A241" s="354"/>
      <c r="B241" s="229"/>
      <c r="C241" s="355"/>
      <c r="D241" s="212"/>
      <c r="E241" s="355"/>
      <c r="F241" s="346"/>
      <c r="G241" s="355"/>
      <c r="H241" s="346"/>
      <c r="I241" s="355"/>
      <c r="J241" s="346"/>
      <c r="K241" s="355"/>
      <c r="L241" s="346"/>
      <c r="M241" s="514"/>
      <c r="N241" s="356"/>
      <c r="O241" s="356"/>
    </row>
    <row r="242" spans="1:15" ht="15">
      <c r="A242" s="354"/>
      <c r="B242" s="229"/>
      <c r="C242" s="355"/>
      <c r="D242" s="212"/>
      <c r="E242" s="355"/>
      <c r="F242" s="346"/>
      <c r="G242" s="355"/>
      <c r="H242" s="346"/>
      <c r="I242" s="355"/>
      <c r="J242" s="346"/>
      <c r="K242" s="355"/>
      <c r="L242" s="346"/>
      <c r="M242" s="514"/>
      <c r="N242" s="356"/>
      <c r="O242" s="356"/>
    </row>
  </sheetData>
  <mergeCells count="55">
    <mergeCell ref="F39:H39"/>
    <mergeCell ref="F40:H40"/>
    <mergeCell ref="F51:H51"/>
    <mergeCell ref="F52:H52"/>
    <mergeCell ref="F65:H65"/>
    <mergeCell ref="J221:L221"/>
    <mergeCell ref="J151:L151"/>
    <mergeCell ref="F193:H193"/>
    <mergeCell ref="J220:L220"/>
    <mergeCell ref="J152:L152"/>
    <mergeCell ref="F167:H167"/>
    <mergeCell ref="F182:H182"/>
    <mergeCell ref="J208:L208"/>
    <mergeCell ref="J209:L209"/>
    <mergeCell ref="F208:H208"/>
    <mergeCell ref="F209:H209"/>
    <mergeCell ref="F220:H220"/>
    <mergeCell ref="F221:H221"/>
    <mergeCell ref="F151:H151"/>
    <mergeCell ref="F152:H152"/>
    <mergeCell ref="J121:L121"/>
    <mergeCell ref="J122:L122"/>
    <mergeCell ref="F137:H137"/>
    <mergeCell ref="B131:D131"/>
    <mergeCell ref="J96:L96"/>
    <mergeCell ref="F110:H110"/>
    <mergeCell ref="F121:H121"/>
    <mergeCell ref="F122:H122"/>
    <mergeCell ref="F96:H96"/>
    <mergeCell ref="F109:H109"/>
    <mergeCell ref="A1:O1"/>
    <mergeCell ref="J27:L27"/>
    <mergeCell ref="J28:L28"/>
    <mergeCell ref="J39:L39"/>
    <mergeCell ref="J95:L95"/>
    <mergeCell ref="J6:L6"/>
    <mergeCell ref="J7:L7"/>
    <mergeCell ref="J82:L82"/>
    <mergeCell ref="J83:L83"/>
    <mergeCell ref="J40:L40"/>
    <mergeCell ref="J51:L51"/>
    <mergeCell ref="J52:L52"/>
    <mergeCell ref="F6:H6"/>
    <mergeCell ref="F7:H7"/>
    <mergeCell ref="F27:H27"/>
    <mergeCell ref="F28:H28"/>
    <mergeCell ref="B47:D47"/>
    <mergeCell ref="J66:L66"/>
    <mergeCell ref="J65:L65"/>
    <mergeCell ref="J109:L109"/>
    <mergeCell ref="J110:L110"/>
    <mergeCell ref="F66:H66"/>
    <mergeCell ref="F82:H82"/>
    <mergeCell ref="F83:H83"/>
    <mergeCell ref="F95:H95"/>
  </mergeCells>
  <printOptions horizontalCentered="1"/>
  <pageMargins left="0.5" right="0.25" top="0.39369999999999999" bottom="0.5" header="0.31496062992126" footer="0.23619999999999999"/>
  <pageSetup paperSize="9" scale="67" fitToHeight="3" orientation="portrait" r:id="rId1"/>
  <headerFooter alignWithMargins="0"/>
  <rowBreaks count="3" manualBreakCount="3">
    <brk id="148" max="10" man="1"/>
    <brk id="216" max="10" man="1"/>
    <brk id="239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BSAccountRangeNew xmlns="908635bb-fe72-4d1d-8edd-59d05b062d3a" xsi:nil="true"/>
    <BalanceSheetDescriptionNew xmlns="908635bb-fe72-4d1d-8edd-59d05b062d3a" xsi:nil="true"/>
    <BSCategoryNew xmlns="908635bb-fe72-4d1d-8edd-59d05b062d3a" xsi:nil="true"/>
    <PBC_x0020_Reference xmlns="908635bb-fe72-4d1d-8edd-59d05b062d3a" xsi:nil="true"/>
    <StatMotherNew xmlns="908635bb-fe72-4d1d-8edd-59d05b062d3a">NA</StatMotherNew>
    <Quarter xmlns="908635bb-fe72-4d1d-8edd-59d05b062d3a">2015 Q4</Quarter>
    <ManagementGroupNew xmlns="908635bb-fe72-4d1d-8edd-59d05b062d3a">PGS Group</ManagementGroupNew>
    <StatutoryNew xmlns="908635bb-fe72-4d1d-8edd-59d05b062d3a">PGS</StatutoryNew>
    <Key_x0020_Control xmlns="908635bb-fe72-4d1d-8edd-59d05b062d3a">ER-04</Key_x0020_Control>
    <KeepDocument xmlns="908635bb-fe72-4d1d-8edd-59d05b062d3a" xsi:nil="true"/>
    <TaxCatchAll xmlns="0c51a168-f9b1-4000-a552-b6e26a8e1726">
      <Value>269</Value>
    </TaxCatchAll>
    <_dlc_ExpireDateSaved xmlns="http://schemas.microsoft.com/sharepoint/v3" xsi:nil="true"/>
    <_dlc_ExpireDate xmlns="http://schemas.microsoft.com/sharepoint/v3" xsi:nil="true"/>
    <k3e548813fe040acb5b9e37f5bdc1d80 xmlns="0c51a168-f9b1-4000-a552-b6e26a8e172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Information</TermName>
          <TermId xmlns="http://schemas.microsoft.com/office/infopath/2007/PartnerControls">d2246aff-850a-4851-9da0-77e915fead5e</TermId>
        </TermInfo>
      </Terms>
    </k3e548813fe040acb5b9e37f5bdc1d80>
  </documentManagement>
</p:properties>
</file>

<file path=customXml/item4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12/02/2016 08:11:23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12/02/2016 08:11:23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12/02/2016 08:11:23</Data>
    <Filter/>
  </Receiver>
  <Receiver>
    <Name>Nintex conditional workflow start</Name>
    <Synchronization>Synchronous</Synchronization>
    <Type>10004</Type>
    <SequenceNumber>50000</SequenceNumber>
    <Assembly>Nintex.Workflow, Version=1.0.0.0, Culture=neutral, PublicKeyToken=913f6bae0ca5ae12</Assembly>
    <Class>Nintex.Workflow.ConditionalWorkflowStartReceiver</Class>
    <Data>12/02/2016 08:11:23</Data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</spe:Receivers>
</file>

<file path=customXml/item5.xml><?xml version="1.0" encoding="utf-8"?>
<?mso-contentType ?>
<p:Policy xmlns:p="office.server.policy" id="" local="true">
  <p:Name>PGS Document</p:Name>
  <p:Description/>
  <p:Statement/>
  <p:PolicyItems>
    <p:PolicyItem featureId="Microsoft.Office.RecordsManagement.PolicyFeatures.Expiration" staticId="0x0101001BA8192A63AC2947BE19EEE885D49368|-2145755995" UniqueId="136806f8-a775-4f6a-91e4-4694aefca34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Created</property>
                  <propertyId>8c06beca-0777-48f7-91c7-6da68bc07b69</propertyId>
                  <period>days</period>
                </formula>
                <action type="workflow" id="a95e725c-641c-41e7-bd56-0ad2600d66a0"/>
              </data>
            </stages>
          </Schedule>
        </Schedules>
      </p:CustomData>
    </p:PolicyItem>
  </p:PolicyItems>
</p:Policy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arnings Release" ma:contentTypeID="0x0101001BA8192A63AC2947BE19EEE885D493680504011F007DC8F8EE87FC324A85C423F1663B9FE2" ma:contentTypeVersion="376" ma:contentTypeDescription="" ma:contentTypeScope="" ma:versionID="038883abfdbb51cd2ced9e68e3e8bb5f">
  <xsd:schema xmlns:xsd="http://www.w3.org/2001/XMLSchema" xmlns:xs="http://www.w3.org/2001/XMLSchema" xmlns:p="http://schemas.microsoft.com/office/2006/metadata/properties" xmlns:ns1="http://schemas.microsoft.com/sharepoint/v3" xmlns:ns2="0c51a168-f9b1-4000-a552-b6e26a8e1726" xmlns:ns3="908635bb-fe72-4d1d-8edd-59d05b062d3a" targetNamespace="http://schemas.microsoft.com/office/2006/metadata/properties" ma:root="true" ma:fieldsID="c798863943eae187f83946a7e2263aa5" ns1:_="" ns2:_="" ns3:_="">
    <xsd:import namespace="http://schemas.microsoft.com/sharepoint/v3"/>
    <xsd:import namespace="0c51a168-f9b1-4000-a552-b6e26a8e1726"/>
    <xsd:import namespace="908635bb-fe72-4d1d-8edd-59d05b062d3a"/>
    <xsd:element name="properties">
      <xsd:complexType>
        <xsd:sequence>
          <xsd:element name="documentManagement">
            <xsd:complexType>
              <xsd:all>
                <xsd:element ref="ns3:BalanceSheetDescriptionNew" minOccurs="0"/>
                <xsd:element ref="ns3:BSAccountRangeNew" minOccurs="0"/>
                <xsd:element ref="ns3:BSCategoryNew" minOccurs="0"/>
                <xsd:element ref="ns3:ManagementGroupNew" minOccurs="0"/>
                <xsd:element ref="ns3:StatMotherNew" minOccurs="0"/>
                <xsd:element ref="ns3:StatutoryNew" minOccurs="0"/>
                <xsd:element ref="ns3:KeepDocument" minOccurs="0"/>
                <xsd:element ref="ns3:Key_x0020_Control" minOccurs="0"/>
                <xsd:element ref="ns3:PBC_x0020_Reference" minOccurs="0"/>
                <xsd:element ref="ns1:_dlc_ExpireDateSaved" minOccurs="0"/>
                <xsd:element ref="ns1:_dlc_ExpireDate" minOccurs="0"/>
                <xsd:element ref="ns2:TaxCatchAll" minOccurs="0"/>
                <xsd:element ref="ns2:TaxCatchAllLabel" minOccurs="0"/>
                <xsd:element ref="ns2:k3e548813fe040acb5b9e37f5bdc1d80" minOccurs="0"/>
                <xsd:element ref="ns3:Quart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24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1a168-f9b1-4000-a552-b6e26a8e172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29ed33e-cdd7-454d-b497-b483a0602d5c}" ma:internalName="TaxCatchAll" ma:showField="CatchAllData" ma:web="908635bb-fe72-4d1d-8edd-59d05b062d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1" nillable="true" ma:displayName="Taxonomy Catch All Column1" ma:hidden="true" ma:list="{d29ed33e-cdd7-454d-b497-b483a0602d5c}" ma:internalName="TaxCatchAllLabel" ma:readOnly="true" ma:showField="CatchAllDataLabel" ma:web="908635bb-fe72-4d1d-8edd-59d05b062d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3e548813fe040acb5b9e37f5bdc1d80" ma:index="22" nillable="true" ma:taxonomy="true" ma:internalName="k3e548813fe040acb5b9e37f5bdc1d80" ma:taxonomyFieldName="GovLECodeName" ma:displayName="LE Code Name" ma:default="" ma:fieldId="{43e54881-3fe0-40ac-b5b9-e37f5bdc1d80}" ma:sspId="69ca02a8-2a75-4699-91fa-c3d3c2947d00" ma:termSetId="9dde328e-4c78-4ae6-bbf3-1392f8531e4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635bb-fe72-4d1d-8edd-59d05b062d3a" elementFormDefault="qualified">
    <xsd:import namespace="http://schemas.microsoft.com/office/2006/documentManagement/types"/>
    <xsd:import namespace="http://schemas.microsoft.com/office/infopath/2007/PartnerControls"/>
    <xsd:element name="BalanceSheetDescriptionNew" ma:index="3" nillable="true" ma:displayName="-Balance Sheet Description" ma:hidden="true" ma:internalName="BalanceSheetDescriptionNew" ma:readOnly="false">
      <xsd:simpleType>
        <xsd:restriction base="dms:Note"/>
      </xsd:simpleType>
    </xsd:element>
    <xsd:element name="BSAccountRangeNew" ma:index="4" nillable="true" ma:displayName="-BS Account Range" ma:hidden="true" ma:internalName="BSAccountRangeNew" ma:readOnly="false">
      <xsd:simpleType>
        <xsd:restriction base="dms:Note"/>
      </xsd:simpleType>
    </xsd:element>
    <xsd:element name="BSCategoryNew" ma:index="5" nillable="true" ma:displayName="-BS Category" ma:hidden="true" ma:internalName="BSCategoryNew" ma:readOnly="false">
      <xsd:simpleType>
        <xsd:restriction base="dms:Note"/>
      </xsd:simpleType>
    </xsd:element>
    <xsd:element name="ManagementGroupNew" ma:index="6" nillable="true" ma:displayName="-Management Group" ma:hidden="true" ma:internalName="ManagementGroupNew" ma:readOnly="false">
      <xsd:simpleType>
        <xsd:restriction base="dms:Note"/>
      </xsd:simpleType>
    </xsd:element>
    <xsd:element name="StatMotherNew" ma:index="7" nillable="true" ma:displayName="-StatMother" ma:hidden="true" ma:internalName="StatMotherNew" ma:readOnly="false">
      <xsd:simpleType>
        <xsd:restriction base="dms:Note"/>
      </xsd:simpleType>
    </xsd:element>
    <xsd:element name="StatutoryNew" ma:index="8" nillable="true" ma:displayName="-Statutory" ma:hidden="true" ma:internalName="StatutoryNew" ma:readOnly="false">
      <xsd:simpleType>
        <xsd:restriction base="dms:Note"/>
      </xsd:simpleType>
    </xsd:element>
    <xsd:element name="KeepDocument" ma:index="9" nillable="true" ma:displayName="Keep Document" ma:description="When this field is 'Yes', this document will be moved to http://sponline.onshore.pgs.com/bu/faro/keepdocuments" ma:format="Dropdown" ma:hidden="true" ma:internalName="KeepDocument" ma:readOnly="false">
      <xsd:simpleType>
        <xsd:restriction base="dms:Choice">
          <xsd:enumeration value="Yes"/>
        </xsd:restriction>
      </xsd:simpleType>
    </xsd:element>
    <xsd:element name="Key_x0020_Control" ma:index="11" nillable="true" ma:displayName="Key Control" ma:default="(none)" ma:description="Fill in Key Control number if available for this document." ma:format="Dropdown" ma:internalName="Key_x0020_Control" ma:readOnly="false">
      <xsd:simpleType>
        <xsd:restriction base="dms:Choice">
          <xsd:enumeration value="(none)"/>
          <xsd:enumeration value="AP VAT-1"/>
          <xsd:enumeration value="AP VAT-2"/>
          <xsd:enumeration value="AP VAT-4"/>
          <xsd:enumeration value="AP VAT-5"/>
          <xsd:enumeration value="AP VAT-6"/>
          <xsd:enumeration value="AP VAT-7"/>
          <xsd:enumeration value="AP-01"/>
          <xsd:enumeration value="AP-02"/>
          <xsd:enumeration value="AP-03"/>
          <xsd:enumeration value="AP-04"/>
          <xsd:enumeration value="AP-05"/>
          <xsd:enumeration value="AP-06"/>
          <xsd:enumeration value="AP-GLR PRSpore-01"/>
          <xsd:enumeration value="AP-GLR-01"/>
          <xsd:enumeration value="AP-GLR-02"/>
          <xsd:enumeration value="AP-GLR-03"/>
          <xsd:enumeration value="AP-GLR-05"/>
          <xsd:enumeration value="AP-GLR-08"/>
          <xsd:enumeration value="AP-GLR-09"/>
          <xsd:enumeration value="AP-GLR-10"/>
          <xsd:enumeration value="AP-GLR-11"/>
          <xsd:enumeration value="AP-GLR-12"/>
          <xsd:enumeration value="AP-GLR-15"/>
          <xsd:enumeration value="AP-GLR-16"/>
          <xsd:enumeration value="AP-GLR-17"/>
          <xsd:enumeration value="AP-GLR-18"/>
          <xsd:enumeration value="AP-GLR-19"/>
          <xsd:enumeration value="AP-GLR-20"/>
          <xsd:enumeration value="AP-GLR-21"/>
          <xsd:enumeration value="AP-GLR-22"/>
          <xsd:enumeration value="AP-GLR-23"/>
          <xsd:enumeration value="AP-GLR-25"/>
          <xsd:enumeration value="AP-GLR-26"/>
          <xsd:enumeration value="AP-GLR-30"/>
          <xsd:enumeration value="AP-GLR-31"/>
          <xsd:enumeration value="AP-GLR-32"/>
          <xsd:enumeration value="AP-GLR-33"/>
          <xsd:enumeration value="AP-GLR-36"/>
          <xsd:enumeration value="AP-GLR-37"/>
          <xsd:enumeration value="Cash-01"/>
          <xsd:enumeration value="Cash-03"/>
          <xsd:enumeration value="Cash-04"/>
          <xsd:enumeration value="Cash-05"/>
          <xsd:enumeration value="Cash-06"/>
          <xsd:enumeration value="Cash-07"/>
          <xsd:enumeration value="Cash-08"/>
          <xsd:enumeration value="Cash-09"/>
          <xsd:enumeration value="Cash-10"/>
          <xsd:enumeration value="Cost-01"/>
          <xsd:enumeration value="Cost-06"/>
          <xsd:enumeration value="Cost-07"/>
          <xsd:enumeration value="Cost-08"/>
          <xsd:enumeration value="Cost-09"/>
          <xsd:enumeration value="Cost-10"/>
          <xsd:enumeration value="Cost-11"/>
          <xsd:enumeration value="Cost-12"/>
          <xsd:enumeration value="Cost-13"/>
          <xsd:enumeration value="Cost-15"/>
          <xsd:enumeration value="Cost-16"/>
          <xsd:enumeration value="Cost-17"/>
          <xsd:enumeration value="Cost-19"/>
          <xsd:enumeration value="Cost-21"/>
          <xsd:enumeration value="Cost-22"/>
          <xsd:enumeration value="Cost-23"/>
          <xsd:enumeration value="Cost-24"/>
          <xsd:enumeration value="Cost-25"/>
          <xsd:enumeration value="Cost-26"/>
          <xsd:enumeration value="Cost-27"/>
          <xsd:enumeration value="Cost-28"/>
          <xsd:enumeration value="Cost-29"/>
          <xsd:enumeration value="Cost-30"/>
          <xsd:enumeration value="DEV-01"/>
          <xsd:enumeration value="DEV-02"/>
          <xsd:enumeration value="DTPRGR 16"/>
          <xsd:enumeration value="DTPRGR 21"/>
          <xsd:enumeration value="DTPRGR 26"/>
          <xsd:enumeration value="DTPRGR 28"/>
          <xsd:enumeration value="DTPRGR 31"/>
          <xsd:enumeration value="DTPRGR 35"/>
          <xsd:enumeration value="DTPRGR 37"/>
          <xsd:enumeration value="DTPRGR 40"/>
          <xsd:enumeration value="DTPRGR 49"/>
          <xsd:enumeration value="DTPRGR 50"/>
          <xsd:enumeration value="DTPRGR 51"/>
          <xsd:enumeration value="DTPRGR 55"/>
          <xsd:enumeration value="DTPRGR 61"/>
          <xsd:enumeration value="DTPRGR 62"/>
          <xsd:enumeration value="DTPRGR 67"/>
          <xsd:enumeration value="DTPRGR 75"/>
          <xsd:enumeration value="DTPRGR 76"/>
          <xsd:enumeration value="DTPRGR 77"/>
          <xsd:enumeration value="DTPRGR 78"/>
          <xsd:enumeration value="DTPRGR 79"/>
          <xsd:enumeration value="DTPRGR 80"/>
          <xsd:enumeration value="DTPRGR 81"/>
          <xsd:enumeration value="DTPRGR 82"/>
          <xsd:enumeration value="EAME-GLR-01"/>
          <xsd:enumeration value="EAME-GLR-02"/>
          <xsd:enumeration value="EAME-GLR-03"/>
          <xsd:enumeration value="EAME-GLR-05"/>
          <xsd:enumeration value="EAME-GLR-08"/>
          <xsd:enumeration value="EAME-GLR-09"/>
          <xsd:enumeration value="EAME-GLR-10"/>
          <xsd:enumeration value="EAME-GLR-11"/>
          <xsd:enumeration value="EAME-GLR-12"/>
          <xsd:enumeration value="EAME-GLR-15"/>
          <xsd:enumeration value="EAME-GLR-16"/>
          <xsd:enumeration value="EAME-GLR-17"/>
          <xsd:enumeration value="EAME-GLR-18"/>
          <xsd:enumeration value="EAME-GLR-20"/>
          <xsd:enumeration value="EAME-GLR-21"/>
          <xsd:enumeration value="EAME-GLR-22"/>
          <xsd:enumeration value="EAME-GLR-23"/>
          <xsd:enumeration value="EAME-GLR-25"/>
          <xsd:enumeration value="EAME-GLR-26"/>
          <xsd:enumeration value="EAME-GLR-30"/>
          <xsd:enumeration value="EAME-GLR-31"/>
          <xsd:enumeration value="EAME-GLR-32"/>
          <xsd:enumeration value="EAME-GLR-36"/>
          <xsd:enumeration value="EAME-GLR-37"/>
          <xsd:enumeration value="EAME-UKVAT-01"/>
          <xsd:enumeration value="EAME-UKVAT-02"/>
          <xsd:enumeration value="EAME-UKVAT-03"/>
          <xsd:enumeration value="EAME-UKVAT-04"/>
          <xsd:enumeration value="EAME-UKVAT-05"/>
          <xsd:enumeration value="EAME-UKVAT-06"/>
          <xsd:enumeration value="ER-01"/>
          <xsd:enumeration value="ER-02"/>
          <xsd:enumeration value="ER-03"/>
          <xsd:enumeration value="ER-04"/>
          <xsd:enumeration value="ER-05"/>
          <xsd:enumeration value="FA-02"/>
          <xsd:enumeration value="FA-03"/>
          <xsd:enumeration value="FA-04"/>
          <xsd:enumeration value="FA-05"/>
          <xsd:enumeration value="FA-06"/>
          <xsd:enumeration value="FA-07"/>
          <xsd:enumeration value="FA-08"/>
          <xsd:enumeration value="FA-09"/>
          <xsd:enumeration value="FA-10"/>
          <xsd:enumeration value="FA-11"/>
          <xsd:enumeration value="FA-12"/>
          <xsd:enumeration value="FA-13"/>
          <xsd:enumeration value="FA-14"/>
          <xsd:enumeration value="FA-15"/>
          <xsd:enumeration value="FA-16"/>
          <xsd:enumeration value="FA-17"/>
          <xsd:enumeration value="FA-18"/>
          <xsd:enumeration value="GA-01"/>
          <xsd:enumeration value="GA-02"/>
          <xsd:enumeration value="GA-03"/>
          <xsd:enumeration value="GA-04"/>
          <xsd:enumeration value="GA-05"/>
          <xsd:enumeration value="GA-06"/>
          <xsd:enumeration value="GA-10"/>
          <xsd:enumeration value="GA-11"/>
          <xsd:enumeration value="GA-12"/>
          <xsd:enumeration value="GA-20"/>
          <xsd:enumeration value="GA-21"/>
          <xsd:enumeration value="GA-22"/>
          <xsd:enumeration value="GA-30"/>
          <xsd:enumeration value="GA-31"/>
          <xsd:enumeration value="GA-40"/>
          <xsd:enumeration value="GA-41"/>
          <xsd:enumeration value="GA-42"/>
          <xsd:enumeration value="GA-43"/>
          <xsd:enumeration value="GC-02"/>
          <xsd:enumeration value="GC-03"/>
          <xsd:enumeration value="GC-04"/>
          <xsd:enumeration value="GC-05"/>
          <xsd:enumeration value="GC-06"/>
          <xsd:enumeration value="GC-08"/>
          <xsd:enumeration value="GC-10"/>
          <xsd:enumeration value="GC-14"/>
          <xsd:enumeration value="GC-15"/>
          <xsd:enumeration value="GC-17"/>
          <xsd:enumeration value="GLR-07"/>
          <xsd:enumeration value="GLR-16"/>
          <xsd:enumeration value="GLR-34"/>
          <xsd:enumeration value="Hou-GLR-01"/>
          <xsd:enumeration value="Hou-GLR-02"/>
          <xsd:enumeration value="Hou-GLR-03"/>
          <xsd:enumeration value="Hou-GLR-05"/>
          <xsd:enumeration value="Hou-GLR-07"/>
          <xsd:enumeration value="Hou-GLR-08"/>
          <xsd:enumeration value="Hou-GLR-09"/>
          <xsd:enumeration value="Hou-GLR-10"/>
          <xsd:enumeration value="Hou-GLR-11"/>
          <xsd:enumeration value="Hou-GLR-12"/>
          <xsd:enumeration value="Hou-GLR-14"/>
          <xsd:enumeration value="Hou-GLR-15"/>
          <xsd:enumeration value="Hou-GLR-16"/>
          <xsd:enumeration value="Hou-GLR-17"/>
          <xsd:enumeration value="Hou-GLR-18"/>
          <xsd:enumeration value="Hou-GLR-20"/>
          <xsd:enumeration value="Hou-GLR-21"/>
          <xsd:enumeration value="Hou-GLR-22"/>
          <xsd:enumeration value="Hou-GLR-23"/>
          <xsd:enumeration value="Hou-GLR-25"/>
          <xsd:enumeration value="Hou-GLR-26"/>
          <xsd:enumeration value="Hou-GLR-30"/>
          <xsd:enumeration value="Hou-GLR-31"/>
          <xsd:enumeration value="Hou-GLR-32"/>
          <xsd:enumeration value="Hou-GLR-33"/>
          <xsd:enumeration value="Hou-GLR-36"/>
          <xsd:enumeration value="Hou-GLR-37"/>
          <xsd:enumeration value="IA-01"/>
          <xsd:enumeration value="IA-02"/>
          <xsd:enumeration value="IA-03"/>
          <xsd:enumeration value="IA-04"/>
          <xsd:enumeration value="IA-05"/>
          <xsd:enumeration value="IA-06"/>
          <xsd:enumeration value="IA-07"/>
          <xsd:enumeration value="IA-08"/>
          <xsd:enumeration value="IA-09"/>
          <xsd:enumeration value="IA-10"/>
          <xsd:enumeration value="IA-10"/>
          <xsd:enumeration value="IA-13"/>
          <xsd:enumeration value="IA-15"/>
          <xsd:enumeration value="IA-16"/>
          <xsd:enumeration value="IA-17"/>
          <xsd:enumeration value="IA-19"/>
          <xsd:enumeration value="INV-01"/>
          <xsd:enumeration value="INV-02"/>
          <xsd:enumeration value="INV-03"/>
          <xsd:enumeration value="INV-04"/>
          <xsd:enumeration value="INV-05"/>
          <xsd:enumeration value="INV-06"/>
          <xsd:enumeration value="INV-07"/>
          <xsd:enumeration value="INV-08"/>
          <xsd:enumeration value="MC-01"/>
          <xsd:enumeration value="MC-03"/>
          <xsd:enumeration value="MC-04"/>
          <xsd:enumeration value="MC-05"/>
          <xsd:enumeration value="MC-06"/>
          <xsd:enumeration value="MC-08"/>
          <xsd:enumeration value="MC-09"/>
          <xsd:enumeration value="MC-10"/>
          <xsd:enumeration value="MC-11"/>
          <xsd:enumeration value="MC-12"/>
          <xsd:enumeration value="MC-13"/>
          <xsd:enumeration value="MC-14"/>
          <xsd:enumeration value="MC-15"/>
          <xsd:enumeration value="MC-16"/>
          <xsd:enumeration value="MC-17"/>
          <xsd:enumeration value="MC-18"/>
          <xsd:enumeration value="MC-19"/>
          <xsd:enumeration value="MC-22"/>
          <xsd:enumeration value="MC-23"/>
          <xsd:enumeration value="MC-25"/>
          <xsd:enumeration value="MC-26"/>
          <xsd:enumeration value="MC-27"/>
          <xsd:enumeration value="MC-29"/>
          <xsd:enumeration value="MC-31"/>
          <xsd:enumeration value="PA-01"/>
          <xsd:enumeration value="PA-02"/>
          <xsd:enumeration value="PA-03"/>
          <xsd:enumeration value="Rev-01"/>
          <xsd:enumeration value="Rev-02"/>
          <xsd:enumeration value="Rev-03"/>
          <xsd:enumeration value="Rev-04"/>
          <xsd:enumeration value="Rev-05"/>
          <xsd:enumeration value="Rev-06"/>
          <xsd:enumeration value="Rev-07"/>
          <xsd:enumeration value="Rev-08"/>
          <xsd:enumeration value="Rev-09"/>
          <xsd:enumeration value="Rev-10"/>
          <xsd:enumeration value="Rev-11"/>
          <xsd:enumeration value="Rev-12"/>
          <xsd:enumeration value="Rev-13"/>
          <xsd:enumeration value="Rev-14"/>
          <xsd:enumeration value="Rev-15"/>
          <xsd:enumeration value="Rev-16"/>
          <xsd:enumeration value="Rev-17"/>
          <xsd:enumeration value="Rev-18"/>
          <xsd:enumeration value="Rev-19"/>
          <xsd:enumeration value="Rev-20"/>
          <xsd:enumeration value="Rev-21"/>
          <xsd:enumeration value="Rev-22"/>
          <xsd:enumeration value="Rev-24"/>
          <xsd:enumeration value="Rev-25"/>
          <xsd:enumeration value="ST-01"/>
          <xsd:enumeration value="ST-02"/>
          <xsd:enumeration value="ST-03"/>
          <xsd:enumeration value="Tax Acc-01"/>
          <xsd:enumeration value="Tax Acc-02"/>
          <xsd:enumeration value="Tax Acc-03"/>
          <xsd:enumeration value="Tax Acc-04"/>
          <xsd:enumeration value="Tax Acc-05"/>
          <xsd:enumeration value="Tech-01"/>
          <xsd:enumeration value="Tech-02"/>
          <xsd:enumeration value="Tech-03"/>
          <xsd:enumeration value="Tech-04"/>
          <xsd:enumeration value="Tech-16"/>
          <xsd:enumeration value="Tech-18"/>
        </xsd:restriction>
      </xsd:simpleType>
    </xsd:element>
    <xsd:element name="PBC_x0020_Reference" ma:index="12" nillable="true" ma:displayName="PBC Reference" ma:internalName="PBC_x0020_Reference">
      <xsd:simpleType>
        <xsd:restriction base="dms:Text">
          <xsd:maxLength value="255"/>
        </xsd:restriction>
      </xsd:simpleType>
    </xsd:element>
    <xsd:element name="Quarter" ma:index="23" nillable="true" ma:displayName="Year-Quarter" ma:format="Dropdown" ma:internalName="Quarter">
      <xsd:simpleType>
        <xsd:restriction base="dms:Choice">
          <xsd:enumeration value="2016 Q4"/>
          <xsd:enumeration value="2016 Q3"/>
          <xsd:enumeration value="2016 Q2"/>
          <xsd:enumeration value="2016 Q1"/>
          <xsd:enumeration value="2015 Q4"/>
          <xsd:enumeration value="2015 Q3"/>
          <xsd:enumeration value="2015 Q2"/>
          <xsd:enumeration value="2015 Q1"/>
          <xsd:enumeration value="2014 Q4"/>
          <xsd:enumeration value="2014 Q3"/>
          <xsd:enumeration value="2014 Q2"/>
          <xsd:enumeration value="2014 Q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645ECF-3664-409E-AEDF-3967171679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D61D80-790F-4CBC-A8F3-BDA96093E39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D45D089-5F7E-4BD1-810E-21FFCF820613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sharepoint/v3"/>
    <ds:schemaRef ds:uri="908635bb-fe72-4d1d-8edd-59d05b062d3a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c51a168-f9b1-4000-a552-b6e26a8e1726"/>
  </ds:schemaRefs>
</ds:datastoreItem>
</file>

<file path=customXml/itemProps4.xml><?xml version="1.0" encoding="utf-8"?>
<ds:datastoreItem xmlns:ds="http://schemas.openxmlformats.org/officeDocument/2006/customXml" ds:itemID="{13F1B093-C759-4155-86BB-C8A29CAC74D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EAAD2DA-9DBB-4C69-BA10-84B0DC1D8CE9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CE1441C8-3A1F-44EC-AA5C-F41021805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51a168-f9b1-4000-a552-b6e26a8e1726"/>
    <ds:schemaRef ds:uri="908635bb-fe72-4d1d-8edd-59d05b062d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IS &amp; OCI</vt:lpstr>
      <vt:lpstr>BS</vt:lpstr>
      <vt:lpstr>CF</vt:lpstr>
      <vt:lpstr>Equity</vt:lpstr>
      <vt:lpstr>Notes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Gulliksen</dc:creator>
  <cp:lastModifiedBy>Bard Stenberg</cp:lastModifiedBy>
  <cp:lastPrinted>2015-10-16T12:36:13Z</cp:lastPrinted>
  <dcterms:created xsi:type="dcterms:W3CDTF">1997-04-22T19:06:36Z</dcterms:created>
  <dcterms:modified xsi:type="dcterms:W3CDTF">2016-02-14T20:30:15Z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0x0101001BA8192A63AC2947BE19EEE885D493680504011F007DC8F8EE87FC324A85C423F1663B9FE2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2011-05-05T05:10:58Z</vt:filetime>
  </property>
  <property fmtid="{D5CDD505-2E9C-101B-9397-08002B2CF9AE}" pid="11" name="ArchivedBy">
    <vt:lpwstr>263</vt:lpwstr>
  </property>
  <property fmtid="{D5CDD505-2E9C-101B-9397-08002B2CF9AE}" pid="12" name="ManGroupCodePeopleSoft">
    <vt:lpwstr>532</vt:lpwstr>
  </property>
  <property fmtid="{D5CDD505-2E9C-101B-9397-08002B2CF9AE}" pid="13" name="Supporting document">
    <vt:lpwstr>No</vt:lpwstr>
  </property>
  <property fmtid="{D5CDD505-2E9C-101B-9397-08002B2CF9AE}" pid="14" name="ArchiveStatus">
    <vt:lpwstr>Archived</vt:lpwstr>
  </property>
  <property fmtid="{D5CDD505-2E9C-101B-9397-08002B2CF9AE}" pid="15" name="ContetTypeOrginal">
    <vt:lpwstr>Earnings Release</vt:lpwstr>
  </property>
  <property fmtid="{D5CDD505-2E9C-101B-9397-08002B2CF9AE}" pid="16" name="CreatedByInFARO">
    <vt:lpwstr>Elke Heintzberger</vt:lpwstr>
  </property>
  <property fmtid="{D5CDD505-2E9C-101B-9397-08002B2CF9AE}" pid="17" name="SiteNameForDocument">
    <vt:lpwstr>Consolidation and External Reporting</vt:lpwstr>
  </property>
  <property fmtid="{D5CDD505-2E9C-101B-9397-08002B2CF9AE}" pid="18" name="WorkflowCreationPath">
    <vt:lpwstr>9ddecae9-647e-4647-8894-551073beb87c,6;9ddecae9-647e-4647-8894-551073beb87c,6;9ddecae9-647e-4647-8894-551073beb87c,6;9ddecae9-647e-4647-8894-551073beb87c,6;9ddecae9-647e-4647-8894-551073beb87c,6;23bd39fb-4e40-4d39-abb4-3b289b444fd2,2;23bd39fb-4e40-4d39-ab</vt:lpwstr>
  </property>
  <property fmtid="{D5CDD505-2E9C-101B-9397-08002B2CF9AE}" pid="19" name="ApprovedByInFARO">
    <vt:lpwstr>Vidar.Hasund@pgs.com</vt:lpwstr>
  </property>
  <property fmtid="{D5CDD505-2E9C-101B-9397-08002B2CF9AE}" pid="20" name="_dlc_policyId">
    <vt:lpwstr>0x0101001BA8192A63AC2947BE19EEE885D49368|-2145755995</vt:lpwstr>
  </property>
  <property fmtid="{D5CDD505-2E9C-101B-9397-08002B2CF9AE}" pid="21" name="ItemRetentionFormula">
    <vt:lpwstr/>
  </property>
  <property fmtid="{D5CDD505-2E9C-101B-9397-08002B2CF9AE}" pid="22" name="CopyOfBU">
    <vt:lpwstr/>
  </property>
  <property fmtid="{D5CDD505-2E9C-101B-9397-08002B2CF9AE}" pid="23" name="_dlc_LastRun">
    <vt:lpwstr>09/19/2015 23:34:26</vt:lpwstr>
  </property>
  <property fmtid="{D5CDD505-2E9C-101B-9397-08002B2CF9AE}" pid="24" name="BUTxt">
    <vt:lpwstr>All BUs</vt:lpwstr>
  </property>
  <property fmtid="{D5CDD505-2E9C-101B-9397-08002B2CF9AE}" pid="25" name="AccountNumberTxt">
    <vt:lpwstr/>
  </property>
  <property fmtid="{D5CDD505-2E9C-101B-9397-08002B2CF9AE}" pid="26" name="WorkflowChangePath">
    <vt:lpwstr>f2c5fd41-cb11-41d6-8dab-aa88d6afa477,248;f2c5fd41-cb11-41d6-8dab-aa88d6afa477,248;f2c5fd41-cb11-41d6-8dab-aa88d6afa477,248;f2c5fd41-cb11-41d6-8dab-aa88d6afa477,248;f2c5fd41-cb11-41d6-8dab-aa88d6afa477,248;f2c5fd41-cb11-41d6-8dab-aa88d6afa477,248;f2c5fd41-</vt:lpwstr>
  </property>
  <property fmtid="{D5CDD505-2E9C-101B-9397-08002B2CF9AE}" pid="27" name="BUNew">
    <vt:lpwstr>557;#</vt:lpwstr>
  </property>
  <property fmtid="{D5CDD505-2E9C-101B-9397-08002B2CF9AE}" pid="28" name="GovLECodeName">
    <vt:lpwstr>269;#Financial Information|d2246aff-850a-4851-9da0-77e915fead5e</vt:lpwstr>
  </property>
  <property fmtid="{D5CDD505-2E9C-101B-9397-08002B2CF9AE}" pid="29" name="_dlc_ItemStageId">
    <vt:lpwstr>1</vt:lpwstr>
  </property>
  <property fmtid="{D5CDD505-2E9C-101B-9397-08002B2CF9AE}" pid="30" name="SV_QUERY_LIST_4F35BF76-6C0D-4D9B-82B2-816C12CF3733">
    <vt:lpwstr>empty_477D106A-C0D6-4607-AEBD-E2C9D60EA279</vt:lpwstr>
  </property>
  <property fmtid="{D5CDD505-2E9C-101B-9397-08002B2CF9AE}" pid="31" name="k3e548813fe040acb5b9e37f5bdc1d80">
    <vt:lpwstr>Financial Information|d2246aff-850a-4851-9da0-77e915fead5e</vt:lpwstr>
  </property>
</Properties>
</file>