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Sheet1!$A$1:$N$277</definedName>
  </definedNames>
  <calcPr calcId="145621"/>
</workbook>
</file>

<file path=xl/calcChain.xml><?xml version="1.0" encoding="utf-8"?>
<calcChain xmlns="http://schemas.openxmlformats.org/spreadsheetml/2006/main">
  <c r="F276" i="1" l="1"/>
  <c r="D276" i="1"/>
  <c r="F273" i="1"/>
  <c r="D273" i="1"/>
  <c r="F267" i="1"/>
  <c r="D267" i="1"/>
  <c r="F262" i="1"/>
  <c r="D262" i="1"/>
  <c r="J254" i="1"/>
  <c r="F254" i="1"/>
  <c r="H254" i="1"/>
  <c r="D254" i="1"/>
  <c r="F243" i="1"/>
  <c r="F249" i="1" s="1"/>
  <c r="J242" i="1"/>
  <c r="J243" i="1" s="1"/>
  <c r="H243" i="1"/>
  <c r="D243" i="1"/>
  <c r="J239" i="1"/>
  <c r="H239" i="1"/>
  <c r="F239" i="1"/>
  <c r="D239" i="1"/>
  <c r="D238" i="1"/>
  <c r="F232" i="1"/>
  <c r="D232" i="1"/>
  <c r="F223" i="1"/>
  <c r="D223" i="1"/>
  <c r="D222" i="1"/>
  <c r="J218" i="1"/>
  <c r="F218" i="1"/>
  <c r="H217" i="1"/>
  <c r="H218" i="1" s="1"/>
  <c r="D216" i="1"/>
  <c r="J213" i="1"/>
  <c r="H213" i="1"/>
  <c r="F213" i="1"/>
  <c r="D212" i="1"/>
  <c r="D211" i="1"/>
  <c r="D213" i="1" s="1"/>
  <c r="J208" i="1"/>
  <c r="H208" i="1"/>
  <c r="F208" i="1"/>
  <c r="D208" i="1"/>
  <c r="H206" i="1"/>
  <c r="J201" i="1"/>
  <c r="H201" i="1"/>
  <c r="F201" i="1"/>
  <c r="D201" i="1"/>
  <c r="D200" i="1"/>
  <c r="D199" i="1"/>
  <c r="J197" i="1"/>
  <c r="H197" i="1"/>
  <c r="F197" i="1"/>
  <c r="D197" i="1"/>
  <c r="D196" i="1"/>
  <c r="H184" i="1"/>
  <c r="H182" i="1"/>
  <c r="F182" i="1"/>
  <c r="D182" i="1"/>
  <c r="H181" i="1"/>
  <c r="F181" i="1"/>
  <c r="J179" i="1"/>
  <c r="H179" i="1"/>
  <c r="F179" i="1"/>
  <c r="D179" i="1"/>
  <c r="H178" i="1"/>
  <c r="D173" i="1"/>
  <c r="F171" i="1"/>
  <c r="F173" i="1" s="1"/>
  <c r="D171" i="1"/>
  <c r="F163" i="1"/>
  <c r="D163" i="1"/>
  <c r="J157" i="1"/>
  <c r="F157" i="1"/>
  <c r="H156" i="1"/>
  <c r="D156" i="1"/>
  <c r="D155" i="1"/>
  <c r="D154" i="1"/>
  <c r="D153" i="1"/>
  <c r="H152" i="1"/>
  <c r="H157" i="1" s="1"/>
  <c r="D152" i="1"/>
  <c r="D157" i="1" s="1"/>
  <c r="J150" i="1"/>
  <c r="H150" i="1"/>
  <c r="F150" i="1"/>
  <c r="D150" i="1"/>
  <c r="F143" i="1"/>
  <c r="J142" i="1"/>
  <c r="J143" i="1" s="1"/>
  <c r="D142" i="1"/>
  <c r="D141" i="1"/>
  <c r="D140" i="1"/>
  <c r="H139" i="1"/>
  <c r="H143" i="1" s="1"/>
  <c r="D138" i="1"/>
  <c r="J136" i="1"/>
  <c r="H136" i="1"/>
  <c r="F136" i="1"/>
  <c r="D136" i="1"/>
  <c r="D135" i="1"/>
  <c r="J129" i="1"/>
  <c r="H129" i="1"/>
  <c r="F129" i="1"/>
  <c r="D128" i="1"/>
  <c r="D127" i="1"/>
  <c r="D184" i="1" s="1"/>
  <c r="D126" i="1"/>
  <c r="D129" i="1" s="1"/>
  <c r="J124" i="1"/>
  <c r="H124" i="1"/>
  <c r="F124" i="1"/>
  <c r="D124" i="1"/>
  <c r="J117" i="1"/>
  <c r="F117" i="1"/>
  <c r="D115" i="1"/>
  <c r="H114" i="1"/>
  <c r="D114" i="1" s="1"/>
  <c r="D117" i="1" s="1"/>
  <c r="J112" i="1"/>
  <c r="H112" i="1"/>
  <c r="F112" i="1"/>
  <c r="D112" i="1"/>
  <c r="D111" i="1"/>
  <c r="J96" i="1"/>
  <c r="F96" i="1"/>
  <c r="H94" i="1"/>
  <c r="H93" i="1"/>
  <c r="D93" i="1"/>
  <c r="J91" i="1"/>
  <c r="H91" i="1"/>
  <c r="F91" i="1"/>
  <c r="D91" i="1"/>
  <c r="H90" i="1"/>
  <c r="J84" i="1"/>
  <c r="H84" i="1"/>
  <c r="F84" i="1"/>
  <c r="H83" i="1"/>
  <c r="D83" i="1"/>
  <c r="H82" i="1"/>
  <c r="D82" i="1" s="1"/>
  <c r="D84" i="1" s="1"/>
  <c r="J80" i="1"/>
  <c r="H80" i="1"/>
  <c r="F80" i="1"/>
  <c r="D80" i="1"/>
  <c r="D79" i="1"/>
  <c r="J71" i="1"/>
  <c r="F71" i="1"/>
  <c r="J70" i="1"/>
  <c r="F70" i="1"/>
  <c r="J69" i="1"/>
  <c r="H69" i="1"/>
  <c r="F69" i="1"/>
  <c r="J68" i="1"/>
  <c r="F68" i="1"/>
  <c r="J67" i="1"/>
  <c r="J72" i="1" s="1"/>
  <c r="F67" i="1"/>
  <c r="F72" i="1" s="1"/>
  <c r="J65" i="1"/>
  <c r="H65" i="1"/>
  <c r="F65" i="1"/>
  <c r="D65" i="1"/>
  <c r="D62" i="1"/>
  <c r="J60" i="1"/>
  <c r="H60" i="1"/>
  <c r="F60" i="1"/>
  <c r="H59" i="1"/>
  <c r="D59" i="1"/>
  <c r="H58" i="1"/>
  <c r="D58" i="1" s="1"/>
  <c r="J56" i="1"/>
  <c r="H56" i="1"/>
  <c r="F56" i="1"/>
  <c r="H55" i="1"/>
  <c r="H71" i="1" s="1"/>
  <c r="D55" i="1"/>
  <c r="D71" i="1" s="1"/>
  <c r="H54" i="1"/>
  <c r="D54" i="1" s="1"/>
  <c r="D70" i="1" s="1"/>
  <c r="D53" i="1"/>
  <c r="D69" i="1" s="1"/>
  <c r="H52" i="1"/>
  <c r="H68" i="1" s="1"/>
  <c r="H51" i="1"/>
  <c r="D51" i="1"/>
  <c r="J49" i="1"/>
  <c r="H49" i="1"/>
  <c r="F49" i="1"/>
  <c r="D49" i="1"/>
  <c r="H48" i="1"/>
  <c r="F43" i="1"/>
  <c r="D42" i="1"/>
  <c r="J41" i="1"/>
  <c r="J43" i="1" s="1"/>
  <c r="F41" i="1"/>
  <c r="D40" i="1"/>
  <c r="H39" i="1"/>
  <c r="D39" i="1" s="1"/>
  <c r="D38" i="1"/>
  <c r="D37" i="1"/>
  <c r="D181" i="1" s="1"/>
  <c r="D36" i="1"/>
  <c r="J34" i="1"/>
  <c r="H34" i="1"/>
  <c r="H33" i="1"/>
  <c r="D272" i="1"/>
  <c r="H177" i="1"/>
  <c r="H186" i="1" l="1"/>
  <c r="H95" i="1"/>
  <c r="H96" i="1" s="1"/>
  <c r="D249" i="1"/>
  <c r="D246" i="1"/>
  <c r="D250" i="1" s="1"/>
  <c r="J249" i="1"/>
  <c r="J246" i="1"/>
  <c r="J250" i="1" s="1"/>
  <c r="D186" i="1"/>
  <c r="D95" i="1"/>
  <c r="D41" i="1"/>
  <c r="D43" i="1" s="1"/>
  <c r="D60" i="1"/>
  <c r="D67" i="1"/>
  <c r="D72" i="1" s="1"/>
  <c r="H249" i="1"/>
  <c r="H246" i="1"/>
  <c r="H250" i="1" s="1"/>
  <c r="H41" i="1"/>
  <c r="H43" i="1" s="1"/>
  <c r="D48" i="1"/>
  <c r="D52" i="1"/>
  <c r="D68" i="1" s="1"/>
  <c r="H78" i="1"/>
  <c r="D90" i="1"/>
  <c r="D94" i="1"/>
  <c r="D185" i="1" s="1"/>
  <c r="H110" i="1"/>
  <c r="H117" i="1"/>
  <c r="H123" i="1"/>
  <c r="H134" i="1"/>
  <c r="D139" i="1"/>
  <c r="D143" i="1" s="1"/>
  <c r="H149" i="1"/>
  <c r="D162" i="1"/>
  <c r="D178" i="1"/>
  <c r="H195" i="1"/>
  <c r="H237" i="1"/>
  <c r="H185" i="1"/>
  <c r="F246" i="1"/>
  <c r="F250" i="1" s="1"/>
  <c r="H67" i="1"/>
  <c r="H72" i="1" s="1"/>
  <c r="H70" i="1"/>
  <c r="H79" i="1"/>
  <c r="H111" i="1"/>
  <c r="H122" i="1"/>
  <c r="H135" i="1"/>
  <c r="H148" i="1"/>
  <c r="H196" i="1"/>
  <c r="D207" i="1"/>
  <c r="H238" i="1"/>
  <c r="D261" i="1"/>
  <c r="H47" i="1"/>
  <c r="H89" i="1"/>
  <c r="D123" i="1"/>
  <c r="D149" i="1"/>
  <c r="H207" i="1"/>
  <c r="D217" i="1"/>
  <c r="D218" i="1" s="1"/>
  <c r="D96" i="1" l="1"/>
  <c r="D56" i="1"/>
</calcChain>
</file>

<file path=xl/sharedStrings.xml><?xml version="1.0" encoding="utf-8"?>
<sst xmlns="http://schemas.openxmlformats.org/spreadsheetml/2006/main" count="237" uniqueCount="163">
  <si>
    <t xml:space="preserve">Petroleum Geo-Services ASA  </t>
  </si>
  <si>
    <t>Notes to the Interim Consolidated Financial Statements - Fourth Quarter 2012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</si>
  <si>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</si>
  <si>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</si>
  <si>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</si>
  <si>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t xml:space="preserve">EBITDA, when used by the Company, means EBIT less other operating (income) expense, impairments of long-term assets and depreciation and amortization. </t>
  </si>
  <si>
    <t>EBITDA may not be comparable to other similar titled measures from other companies. PGS has included EBITDA as a supplemental disclosure because management believes</t>
  </si>
  <si>
    <t>that it provides useful information regarding PGS' ability to service debt and to fund capital expenditures and provides investors with a helpful measure for comparing its</t>
  </si>
  <si>
    <t>operating performance with that of other companies.</t>
  </si>
  <si>
    <t>Note 2 - Basis of presentation</t>
  </si>
  <si>
    <t>The consolidated interim financial statements reflects all adjustments, in the opinion of PGS' management, that are necessary for a fair presentation of the results of</t>
  </si>
  <si>
    <t xml:space="preserve">operations for all periods presented. Operating results for the interim period is not necessary indicative of the results that may be expected for any subsequent interim period </t>
  </si>
  <si>
    <t>or year. The interim consolidated financial statements should be read in conjunction with the audited consolidated  financial statements for the year ended December 31, 2011.</t>
  </si>
  <si>
    <t>The accounting policies adopted in the preparation of the interim consolidated financial statements are consistent with those followed in the preparation of the Company’s</t>
  </si>
  <si>
    <t>consolidated financial statements for the year ended December 31, 2011.</t>
  </si>
  <si>
    <t>Note 3 - New standards and  policies adopted in 2012</t>
  </si>
  <si>
    <t>None of the new accounting standards that came into effect on January 1, 2012 had a significant impact in 2012.</t>
  </si>
  <si>
    <t>Note 4 - Segment information</t>
  </si>
  <si>
    <t>The chief operating decision maker reviews Contract and MultiClient as separate operating segments, however, as the two operating segments meet the aggregation criteria in</t>
  </si>
  <si>
    <t>IFRS 8 "Operating Segments", they are presented combined as Marine.</t>
  </si>
  <si>
    <t>"Other" includes Corporate administration costs and unallocated Global Shared Resources costs (net). Financial items and income tax expense are not included in the measure of</t>
  </si>
  <si>
    <t>segment performance.</t>
  </si>
  <si>
    <t>Revenues by operating segment and service type:</t>
  </si>
  <si>
    <t>Quarter ended</t>
  </si>
  <si>
    <t>Year ended</t>
  </si>
  <si>
    <t>December 31,</t>
  </si>
  <si>
    <t xml:space="preserve"> </t>
  </si>
  <si>
    <t>Marine revenues by service type:</t>
  </si>
  <si>
    <t>(In thousands of dollars)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</si>
  <si>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</si>
  <si>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</si>
  <si>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</si>
  <si>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Data Processing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</si>
  <si>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</si>
  <si>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</si>
  <si>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</si>
  <si>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</si>
  <si>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</si>
  <si>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</si>
  <si>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</si>
  <si>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</si>
  <si>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Impairments of long-term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</si>
  <si>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</si>
  <si>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</si>
  <si>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</si>
  <si>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</si>
  <si>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loss EBIT, Other</t>
  </si>
  <si>
    <t>Inter-segment eliminations:</t>
  </si>
  <si>
    <t xml:space="preserve">    Operating profit (loss) EBIT, Other</t>
  </si>
  <si>
    <t>Total Operating profit:</t>
  </si>
  <si>
    <t xml:space="preserve">    Total Operating profit EBIT</t>
  </si>
  <si>
    <t>(a)</t>
  </si>
  <si>
    <t>Presented combined in the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</si>
  <si>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</si>
  <si>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</si>
  <si>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</si>
  <si>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</si>
  <si>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</si>
  <si>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</si>
  <si>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</si>
  <si>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</si>
  <si>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t xml:space="preserve">Depreciation capitalized </t>
  </si>
  <si>
    <t>Amortization of MultiClient library</t>
  </si>
  <si>
    <t>The Company amortizes its MultiClient library primarily based on the ratio between the cost of surveys and the total forecasted sales for such surveys. The surveys are</t>
  </si>
  <si>
    <t>categorized into amortization categories based on this ratio. In previous years four categories were applied with amortization rates of 90%, 75%, 60% or 45% of sales.</t>
  </si>
  <si>
    <t>From January 1, 2012 these categories range from 30-95% of sales amounts with 5% intervals, with a minimum of 45% for pre-funding. Each category includes surveys</t>
  </si>
  <si>
    <t>where the remaining 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</si>
  <si>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</t>
  </si>
  <si>
    <t>amortization individually for each MultiClient survey or pool of surveys on a quarterly basis. At year-end, or when specific impairment indicators exists, the Company carries</t>
  </si>
  <si>
    <t>out an impairment test of individual MultiClient surveys. The Company classifies these impairment charges as amortization expense in its consolidated statement of operations</t>
  </si>
  <si>
    <t xml:space="preserve">since this additional, non-sales related amortization expense, is expected to occur regularly. </t>
  </si>
  <si>
    <t>Note 7 - Impairments of long-term assets</t>
  </si>
  <si>
    <t>Impairments of long-term assets consists of the following:</t>
  </si>
  <si>
    <t>Property and equipment</t>
  </si>
  <si>
    <t>Reversed impairments</t>
  </si>
  <si>
    <t>Oil and gas assets (other long-lived assets)</t>
  </si>
  <si>
    <t>Note 8 - Interest expense</t>
  </si>
  <si>
    <t>Interest expense consists of the following:</t>
  </si>
  <si>
    <t>Interest expense, gross</t>
  </si>
  <si>
    <t>Capitalized interest, MultiClient library</t>
  </si>
  <si>
    <t>Capitalized interest, construction in progress</t>
  </si>
  <si>
    <t>Note 9 - Other financial income</t>
  </si>
  <si>
    <t>Other financial income consists of the following:</t>
  </si>
  <si>
    <t>Interest income</t>
  </si>
  <si>
    <t>Gain from sale of available for sale investments</t>
  </si>
  <si>
    <t>Fair value adjustments on financial instruments</t>
  </si>
  <si>
    <t>Gain on investments available for sale</t>
  </si>
  <si>
    <t xml:space="preserve">Other  </t>
  </si>
  <si>
    <t>Note 10 - Other financial expense</t>
  </si>
  <si>
    <t>Other financial expense consists of the following:</t>
  </si>
  <si>
    <t>Loss on repurchase of convertible notes</t>
  </si>
  <si>
    <t>Impairment of investments available for sale</t>
  </si>
  <si>
    <t>Loss on sale of available for sale investment</t>
  </si>
  <si>
    <t>Note 11 - MultiClient library</t>
  </si>
  <si>
    <t>The net book-value of the MultiClient library by year of completion is as follows:</t>
  </si>
  <si>
    <t>Completed during 2007 and prior years</t>
  </si>
  <si>
    <t>Completed during 2008</t>
  </si>
  <si>
    <t>Completed during 2009</t>
  </si>
  <si>
    <t>Completed during 2010</t>
  </si>
  <si>
    <t>Completed during 2011</t>
  </si>
  <si>
    <t>Completed during 2012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</si>
  <si>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</si>
  <si>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</si>
  <si>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</si>
  <si>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</si>
  <si>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</t>
  </si>
  <si>
    <t>MultiClient late sales</t>
  </si>
  <si>
    <t>Cash investment in MultiClient library (a)</t>
  </si>
  <si>
    <t>Capitalized interest in MultiClient library (b)</t>
  </si>
  <si>
    <t>Capitalized depreciation (non-cash) (c)</t>
  </si>
  <si>
    <t>Amortization of MultiClient library (c)</t>
  </si>
  <si>
    <t>See Consolidated statements of cash flows.</t>
  </si>
  <si>
    <t>(b)</t>
  </si>
  <si>
    <t>See Interest expense above.</t>
  </si>
  <si>
    <t>(c)</t>
  </si>
  <si>
    <t>See Depreciation and amortization above.</t>
  </si>
  <si>
    <t>Note 12 - Capital expenditures</t>
  </si>
  <si>
    <t>Capital expenditures were as follows:</t>
  </si>
  <si>
    <t>Marine</t>
  </si>
  <si>
    <t>Other</t>
  </si>
  <si>
    <t xml:space="preserve">   Total</t>
  </si>
  <si>
    <t>Note 13 - Components of other comprehensive income</t>
  </si>
  <si>
    <t>A reconciliation of reclassification adjustments included in the Consolidated Statements of Operations ("CSO"):</t>
  </si>
  <si>
    <t>Cash flow hedges:</t>
  </si>
  <si>
    <t>Gains (losses) arising during the period</t>
  </si>
  <si>
    <t>Less: Reclassification adjustments for losses included in the Consolidated Statement of Operations</t>
  </si>
  <si>
    <t>Cash flow hedges, net</t>
  </si>
  <si>
    <t>Revaluation of shares available-for-sale:</t>
  </si>
  <si>
    <t>Less: Reclassification adjustments for losses  (gains) included in the Consolidated Statement of Operations</t>
  </si>
  <si>
    <t>Revaluation of shares available-for-sale, net</t>
  </si>
  <si>
    <t>Note 14 - Net interest bearing debt</t>
  </si>
  <si>
    <t>Summary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</si>
  <si>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</si>
  <si>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</si>
  <si>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</si>
  <si>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</si>
  <si>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Capital lease obligations (current and long-term)</t>
  </si>
  <si>
    <t xml:space="preserve">Long-term debt </t>
  </si>
  <si>
    <t>Adjust for deferred loan costs (offset in long-term debt)</t>
  </si>
  <si>
    <t>Note 15 - Earnings per share</t>
  </si>
  <si>
    <t>Earnings per share, to ordinary equity holders of PGS ASA, is calculated as follows:</t>
  </si>
  <si>
    <t>Net income (loss)</t>
  </si>
  <si>
    <t>Non-controlling interests</t>
  </si>
  <si>
    <t>Net income (loss) to equity holders of PGS ASA</t>
  </si>
  <si>
    <t>Effect of interest on convertible notes, net of tax</t>
  </si>
  <si>
    <t>Net income (loss) for the purpose of diluted earnings per share</t>
  </si>
  <si>
    <t>Earnings (loss) per share:</t>
  </si>
  <si>
    <t>- Basic</t>
  </si>
  <si>
    <t xml:space="preserve">- Diluted </t>
  </si>
  <si>
    <t xml:space="preserve"> Weighted average basic shares outstanding</t>
  </si>
  <si>
    <t xml:space="preserve"> Dilutive potential shares (1)</t>
  </si>
  <si>
    <t xml:space="preserve"> Weighted average diluted shares outstanding</t>
  </si>
  <si>
    <t>(1) For the first six months and full year 2011 8.8 million and 8.0 million shares, respectively, related to convertible notes were excluded from the calculation</t>
  </si>
  <si>
    <t>of dilutive earnings per share as they were anti-dilutive.</t>
  </si>
  <si>
    <t>Note 16 - Assets held for sale</t>
  </si>
  <si>
    <t>The following asset was classified as held for sale:</t>
  </si>
  <si>
    <t>Shares in associate</t>
  </si>
  <si>
    <t>Exploration assets</t>
  </si>
  <si>
    <t>Beaufort Explorer</t>
  </si>
  <si>
    <t>Note 17 - Dividends paid</t>
  </si>
  <si>
    <t>Dividends on ordinary shares declared and paid during the nine-month period:</t>
  </si>
  <si>
    <t>Final dividend for 2011: NOK 1.1 per ordinary share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</si>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</sst>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 * #,##0_ ;_ * \(#,##0\)_ ;_ * &quot;-&quot;_ ;_ @_ 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&quot;$&quot;\ * #,##0.00_);_(&quot;$&quot;\ * \(#,##0.0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8" fillId="2" borderId="0" xfId="1" quotePrefix="1" applyNumberFormat="1" applyFont="1" applyFill="1" applyBorder="1" applyAlignment="1">
      <alignment horizontal="center"/>
    </xf>
    <xf numFmtId="164" fontId="8" fillId="2" borderId="0" xfId="1" applyNumberFormat="1" applyFont="1" applyFill="1" applyAlignment="1"/>
    <xf numFmtId="165" fontId="8" fillId="2" borderId="0" xfId="1" applyNumberFormat="1" applyFont="1" applyFill="1" applyBorder="1" applyAlignment="1"/>
    <xf numFmtId="164" fontId="20" fillId="2" borderId="0" xfId="1" applyNumberFormat="1" applyFont="1" applyFill="1" applyBorder="1" applyAlignment="1"/>
    <xf numFmtId="166" fontId="8" fillId="2" borderId="0" xfId="1" applyNumberFormat="1" applyFont="1" applyFill="1" applyBorder="1"/>
    <xf numFmtId="165" fontId="8" fillId="2" borderId="0" xfId="1" applyNumberFormat="1" applyFont="1" applyFill="1" applyBorder="1"/>
    <xf numFmtId="164" fontId="8" fillId="2" borderId="0" xfId="1" applyNumberFormat="1" applyFont="1" applyFill="1" applyBorder="1"/>
    <xf numFmtId="164" fontId="20" fillId="2" borderId="0" xfId="1" applyNumberFormat="1" applyFont="1" applyFill="1" applyBorder="1"/>
    <xf numFmtId="164" fontId="16" fillId="2" borderId="0" xfId="1" applyNumberFormat="1" applyFont="1" applyFill="1" applyBorder="1"/>
    <xf numFmtId="165" fontId="16" fillId="2" borderId="0" xfId="1" applyNumberFormat="1" applyFont="1" applyFill="1" applyBorder="1"/>
    <xf numFmtId="167" fontId="16" fillId="2" borderId="0" xfId="1" applyNumberFormat="1" applyFont="1" applyFill="1" applyBorder="1"/>
    <xf numFmtId="166" fontId="16" fillId="2" borderId="0" xfId="1" applyNumberFormat="1" applyFont="1" applyFill="1" applyBorder="1"/>
    <xf numFmtId="164" fontId="8" fillId="2" borderId="0" xfId="1" applyNumberFormat="1" applyFont="1" applyFill="1"/>
    <xf numFmtId="165" fontId="8" fillId="2" borderId="0" xfId="1" applyNumberFormat="1" applyFont="1" applyFill="1"/>
    <xf numFmtId="168" fontId="8" fillId="2" borderId="0" xfId="1" applyNumberFormat="1" applyFont="1" applyFill="1"/>
    <xf numFmtId="0" fontId="2" fillId="2" borderId="0" xfId="1" applyFill="1"/>
    <xf numFmtId="168" fontId="16" fillId="2" borderId="0" xfId="1" applyNumberFormat="1" applyFont="1" applyFill="1"/>
    <xf numFmtId="164" fontId="22" fillId="2" borderId="0" xfId="1" applyNumberFormat="1" applyFont="1" applyFill="1" applyBorder="1"/>
    <xf numFmtId="168" fontId="20" fillId="2" borderId="0" xfId="2" applyNumberFormat="1" applyFont="1" applyFill="1" applyBorder="1" applyAlignment="1">
      <alignment horizontal="center"/>
    </xf>
    <xf numFmtId="170" fontId="8" fillId="2" borderId="0" xfId="3" applyNumberFormat="1" applyFont="1" applyFill="1" applyBorder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 applyBorder="1"/>
    <xf numFmtId="0" fontId="4" fillId="2" borderId="0" xfId="1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8" fillId="2" borderId="0" xfId="0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0" applyFont="1" applyFill="1" applyAlignment="1">
      <alignment horizontal="left" readingOrder="1"/>
    </xf>
    <xf numFmtId="0" fontId="1" fillId="2" borderId="0" xfId="0" applyFont="1" applyFill="1" applyAlignment="1">
      <alignment horizontal="left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1" applyFont="1" applyFill="1" applyAlignment="1">
      <alignment horizontal="left"/>
    </xf>
    <xf numFmtId="0" fontId="10" fillId="2" borderId="0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4" fillId="2" borderId="0" xfId="1" applyFont="1" applyFill="1" applyAlignment="1">
      <alignment horizontal="left" readingOrder="1"/>
    </xf>
    <xf numFmtId="0" fontId="15" fillId="2" borderId="0" xfId="1" applyFont="1" applyFill="1" applyAlignment="1">
      <alignment horizontal="left" readingOrder="1"/>
    </xf>
    <xf numFmtId="0" fontId="16" fillId="2" borderId="0" xfId="1" applyFont="1" applyFill="1"/>
    <xf numFmtId="0" fontId="16" fillId="2" borderId="0" xfId="1" applyFont="1" applyFill="1" applyBorder="1"/>
    <xf numFmtId="0" fontId="8" fillId="2" borderId="1" xfId="1" applyFont="1" applyFill="1" applyBorder="1"/>
    <xf numFmtId="41" fontId="8" fillId="2" borderId="1" xfId="1" applyNumberFormat="1" applyFont="1" applyFill="1" applyBorder="1"/>
    <xf numFmtId="0" fontId="8" fillId="2" borderId="0" xfId="1" applyFont="1" applyFill="1" applyBorder="1"/>
    <xf numFmtId="0" fontId="16" fillId="2" borderId="1" xfId="1" applyFont="1" applyFill="1" applyBorder="1"/>
    <xf numFmtId="0" fontId="15" fillId="2" borderId="0" xfId="1" applyFont="1" applyFill="1" applyBorder="1"/>
    <xf numFmtId="41" fontId="8" fillId="2" borderId="2" xfId="1" applyNumberFormat="1" applyFont="1" applyFill="1" applyBorder="1" applyAlignment="1">
      <alignment horizontal="center"/>
    </xf>
    <xf numFmtId="41" fontId="8" fillId="2" borderId="0" xfId="1" applyNumberFormat="1" applyFont="1" applyFill="1" applyBorder="1" applyAlignment="1">
      <alignment horizontal="center"/>
    </xf>
    <xf numFmtId="41" fontId="16" fillId="2" borderId="0" xfId="1" applyNumberFormat="1" applyFont="1" applyFill="1" applyBorder="1" applyAlignment="1">
      <alignment horizontal="center"/>
    </xf>
    <xf numFmtId="41" fontId="8" fillId="2" borderId="0" xfId="1" applyNumberFormat="1" applyFont="1" applyFill="1" applyBorder="1" applyAlignment="1"/>
    <xf numFmtId="0" fontId="17" fillId="2" borderId="0" xfId="1" applyFont="1" applyFill="1"/>
    <xf numFmtId="0" fontId="15" fillId="2" borderId="0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18" fillId="2" borderId="3" xfId="1" applyFont="1" applyFill="1" applyBorder="1"/>
    <xf numFmtId="0" fontId="15" fillId="2" borderId="3" xfId="1" applyFont="1" applyFill="1" applyBorder="1"/>
    <xf numFmtId="0" fontId="15" fillId="2" borderId="0" xfId="1" applyFont="1" applyFill="1"/>
    <xf numFmtId="0" fontId="8" fillId="2" borderId="0" xfId="1" applyNumberFormat="1" applyFont="1" applyFill="1" applyAlignment="1">
      <alignment horizontal="center"/>
    </xf>
    <xf numFmtId="0" fontId="8" fillId="2" borderId="4" xfId="1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0" fontId="4" fillId="2" borderId="0" xfId="1" applyFont="1" applyFill="1" applyAlignment="1"/>
    <xf numFmtId="0" fontId="19" fillId="2" borderId="0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7" fillId="2" borderId="0" xfId="1" applyFont="1" applyFill="1" applyAlignment="1"/>
    <xf numFmtId="164" fontId="17" fillId="2" borderId="0" xfId="1" applyNumberFormat="1" applyFont="1" applyFill="1" applyAlignment="1"/>
    <xf numFmtId="164" fontId="15" fillId="2" borderId="0" xfId="1" applyNumberFormat="1" applyFont="1" applyFill="1" applyAlignment="1"/>
    <xf numFmtId="165" fontId="15" fillId="2" borderId="0" xfId="1" applyNumberFormat="1" applyFont="1" applyFill="1" applyBorder="1" applyAlignment="1"/>
    <xf numFmtId="0" fontId="8" fillId="2" borderId="3" xfId="1" applyFont="1" applyFill="1" applyBorder="1"/>
    <xf numFmtId="165" fontId="8" fillId="2" borderId="3" xfId="1" applyNumberFormat="1" applyFont="1" applyFill="1" applyBorder="1" applyAlignment="1"/>
    <xf numFmtId="164" fontId="15" fillId="2" borderId="0" xfId="1" applyNumberFormat="1" applyFont="1" applyFill="1" applyBorder="1" applyAlignment="1"/>
    <xf numFmtId="0" fontId="4" fillId="2" borderId="0" xfId="1" applyFont="1" applyFill="1" applyBorder="1"/>
    <xf numFmtId="0" fontId="17" fillId="2" borderId="0" xfId="1" applyFont="1" applyFill="1" applyBorder="1" applyAlignment="1"/>
    <xf numFmtId="164" fontId="17" fillId="2" borderId="0" xfId="1" applyNumberFormat="1" applyFont="1" applyFill="1" applyBorder="1" applyAlignment="1"/>
    <xf numFmtId="0" fontId="17" fillId="2" borderId="0" xfId="1" applyFont="1" applyFill="1" applyBorder="1"/>
    <xf numFmtId="166" fontId="15" fillId="2" borderId="0" xfId="1" applyNumberFormat="1" applyFont="1" applyFill="1" applyBorder="1"/>
    <xf numFmtId="0" fontId="15" fillId="2" borderId="4" xfId="1" applyFont="1" applyFill="1" applyBorder="1"/>
    <xf numFmtId="0" fontId="8" fillId="2" borderId="4" xfId="1" applyFont="1" applyFill="1" applyBorder="1"/>
    <xf numFmtId="164" fontId="20" fillId="2" borderId="4" xfId="1" applyNumberFormat="1" applyFont="1" applyFill="1" applyBorder="1" applyAlignment="1"/>
    <xf numFmtId="164" fontId="8" fillId="2" borderId="0" xfId="1" applyNumberFormat="1" applyFont="1" applyFill="1" applyBorder="1" applyAlignment="1"/>
    <xf numFmtId="166" fontId="21" fillId="2" borderId="0" xfId="1" applyNumberFormat="1" applyFont="1" applyFill="1" applyBorder="1"/>
    <xf numFmtId="0" fontId="23" fillId="2" borderId="0" xfId="1" applyFont="1" applyFill="1" applyBorder="1"/>
    <xf numFmtId="164" fontId="15" fillId="2" borderId="0" xfId="1" applyNumberFormat="1" applyFont="1" applyFill="1" applyBorder="1"/>
    <xf numFmtId="0" fontId="16" fillId="2" borderId="0" xfId="1" quotePrefix="1" applyNumberFormat="1" applyFont="1" applyFill="1" applyBorder="1" applyAlignment="1">
      <alignment horizontal="center"/>
    </xf>
    <xf numFmtId="0" fontId="9" fillId="2" borderId="0" xfId="1" applyFont="1" applyFill="1"/>
    <xf numFmtId="164" fontId="2" fillId="2" borderId="0" xfId="1" applyNumberFormat="1" applyFill="1"/>
    <xf numFmtId="166" fontId="8" fillId="2" borderId="0" xfId="1" applyNumberFormat="1" applyFont="1" applyFill="1"/>
    <xf numFmtId="0" fontId="8" fillId="2" borderId="4" xfId="1" applyFont="1" applyFill="1" applyBorder="1" applyAlignment="1">
      <alignment horizontal="left"/>
    </xf>
    <xf numFmtId="165" fontId="8" fillId="2" borderId="4" xfId="1" applyNumberFormat="1" applyFont="1" applyFill="1" applyBorder="1"/>
    <xf numFmtId="0" fontId="9" fillId="2" borderId="0" xfId="1" applyFont="1" applyFill="1" applyBorder="1"/>
    <xf numFmtId="0" fontId="8" fillId="2" borderId="0" xfId="1" applyFont="1" applyFill="1" applyBorder="1" applyAlignment="1">
      <alignment horizontal="left"/>
    </xf>
    <xf numFmtId="164" fontId="20" fillId="2" borderId="4" xfId="1" applyNumberFormat="1" applyFont="1" applyFill="1" applyBorder="1"/>
    <xf numFmtId="0" fontId="8" fillId="2" borderId="0" xfId="1" quotePrefix="1" applyFont="1" applyFill="1" applyBorder="1"/>
    <xf numFmtId="164" fontId="15" fillId="2" borderId="0" xfId="1" applyNumberFormat="1" applyFont="1" applyFill="1"/>
    <xf numFmtId="0" fontId="5" fillId="2" borderId="0" xfId="1" applyFont="1" applyFill="1" applyBorder="1" applyAlignment="1">
      <alignment horizontal="left"/>
    </xf>
    <xf numFmtId="164" fontId="15" fillId="2" borderId="1" xfId="1" applyNumberFormat="1" applyFont="1" applyFill="1" applyBorder="1"/>
    <xf numFmtId="164" fontId="16" fillId="2" borderId="1" xfId="1" applyNumberFormat="1" applyFont="1" applyFill="1" applyBorder="1"/>
    <xf numFmtId="0" fontId="19" fillId="2" borderId="3" xfId="1" applyFont="1" applyFill="1" applyBorder="1"/>
    <xf numFmtId="0" fontId="19" fillId="2" borderId="0" xfId="1" applyFont="1" applyFill="1" applyBorder="1"/>
    <xf numFmtId="0" fontId="5" fillId="2" borderId="0" xfId="1" applyFont="1" applyFill="1" applyAlignment="1">
      <alignment horizontal="left"/>
    </xf>
    <xf numFmtId="41" fontId="8" fillId="2" borderId="0" xfId="1" applyNumberFormat="1" applyFont="1" applyFill="1"/>
    <xf numFmtId="0" fontId="19" fillId="2" borderId="0" xfId="1" applyFont="1" applyFill="1" applyAlignment="1">
      <alignment horizontal="center"/>
    </xf>
    <xf numFmtId="0" fontId="19" fillId="2" borderId="0" xfId="1" applyFont="1" applyFill="1" applyAlignment="1"/>
    <xf numFmtId="165" fontId="16" fillId="2" borderId="0" xfId="1" applyNumberFormat="1" applyFont="1" applyFill="1"/>
    <xf numFmtId="0" fontId="14" fillId="2" borderId="0" xfId="0" applyFont="1" applyFill="1"/>
    <xf numFmtId="0" fontId="14" fillId="2" borderId="0" xfId="1" applyFont="1" applyFill="1"/>
    <xf numFmtId="0" fontId="14" fillId="2" borderId="0" xfId="1" applyFont="1" applyFill="1" applyBorder="1"/>
    <xf numFmtId="165" fontId="15" fillId="2" borderId="0" xfId="1" applyNumberFormat="1" applyFont="1" applyFill="1"/>
    <xf numFmtId="165" fontId="8" fillId="2" borderId="1" xfId="1" applyNumberFormat="1" applyFont="1" applyFill="1" applyBorder="1"/>
    <xf numFmtId="165" fontId="16" fillId="2" borderId="1" xfId="1" applyNumberFormat="1" applyFont="1" applyFill="1" applyBorder="1"/>
    <xf numFmtId="0" fontId="19" fillId="2" borderId="0" xfId="1" applyFont="1" applyFill="1" applyAlignment="1">
      <alignment horizontal="center"/>
    </xf>
    <xf numFmtId="0" fontId="24" fillId="2" borderId="0" xfId="1" applyFont="1" applyFill="1"/>
    <xf numFmtId="0" fontId="16" fillId="2" borderId="0" xfId="1" applyNumberFormat="1" applyFont="1" applyFill="1" applyBorder="1" applyAlignment="1">
      <alignment horizontal="center"/>
    </xf>
    <xf numFmtId="167" fontId="8" fillId="2" borderId="0" xfId="1" applyNumberFormat="1" applyFont="1" applyFill="1"/>
    <xf numFmtId="167" fontId="2" fillId="2" borderId="0" xfId="1" applyNumberFormat="1" applyFont="1" applyFill="1"/>
    <xf numFmtId="167" fontId="8" fillId="2" borderId="0" xfId="1" applyNumberFormat="1" applyFont="1" applyFill="1" applyBorder="1"/>
    <xf numFmtId="41" fontId="8" fillId="2" borderId="0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65" fontId="15" fillId="2" borderId="0" xfId="1" applyNumberFormat="1" applyFont="1" applyFill="1" applyBorder="1"/>
    <xf numFmtId="165" fontId="8" fillId="2" borderId="0" xfId="1" applyNumberFormat="1" applyFont="1" applyFill="1" applyAlignment="1">
      <alignment horizontal="center"/>
    </xf>
    <xf numFmtId="165" fontId="19" fillId="2" borderId="0" xfId="1" applyNumberFormat="1" applyFont="1" applyFill="1" applyAlignment="1">
      <alignment horizontal="center"/>
    </xf>
    <xf numFmtId="165" fontId="19" fillId="2" borderId="0" xfId="1" applyNumberFormat="1" applyFont="1" applyFill="1" applyAlignment="1"/>
    <xf numFmtId="0" fontId="8" fillId="2" borderId="3" xfId="0" applyFont="1" applyFill="1" applyBorder="1"/>
    <xf numFmtId="165" fontId="8" fillId="2" borderId="3" xfId="1" applyNumberFormat="1" applyFont="1" applyFill="1" applyBorder="1"/>
    <xf numFmtId="165" fontId="16" fillId="2" borderId="0" xfId="0" applyNumberFormat="1" applyFont="1" applyFill="1" applyBorder="1"/>
    <xf numFmtId="0" fontId="8" fillId="2" borderId="1" xfId="1" applyFont="1" applyFill="1" applyBorder="1" applyAlignment="1">
      <alignment horizontal="left"/>
    </xf>
    <xf numFmtId="0" fontId="20" fillId="2" borderId="0" xfId="1" applyFont="1" applyFill="1" applyBorder="1"/>
    <xf numFmtId="165" fontId="20" fillId="2" borderId="0" xfId="1" applyNumberFormat="1" applyFont="1" applyFill="1" applyBorder="1"/>
    <xf numFmtId="0" fontId="25" fillId="2" borderId="0" xfId="1" applyFont="1" applyFill="1" applyBorder="1"/>
    <xf numFmtId="0" fontId="24" fillId="2" borderId="0" xfId="1" quotePrefix="1" applyFont="1" applyFill="1" applyBorder="1"/>
    <xf numFmtId="0" fontId="24" fillId="2" borderId="0" xfId="1" applyFont="1" applyFill="1" applyBorder="1"/>
    <xf numFmtId="0" fontId="21" fillId="2" borderId="0" xfId="1" applyFont="1" applyFill="1"/>
    <xf numFmtId="165" fontId="15" fillId="2" borderId="1" xfId="1" applyNumberFormat="1" applyFont="1" applyFill="1" applyBorder="1"/>
    <xf numFmtId="41" fontId="16" fillId="2" borderId="0" xfId="1" applyNumberFormat="1" applyFont="1" applyFill="1" applyBorder="1" applyAlignment="1"/>
    <xf numFmtId="0" fontId="16" fillId="2" borderId="0" xfId="1" applyFont="1" applyFill="1" applyBorder="1" applyAlignment="1"/>
    <xf numFmtId="168" fontId="8" fillId="2" borderId="0" xfId="1" applyNumberFormat="1" applyFont="1" applyFill="1" applyBorder="1"/>
    <xf numFmtId="0" fontId="19" fillId="2" borderId="0" xfId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164" fontId="20" fillId="2" borderId="0" xfId="1" applyNumberFormat="1" applyFont="1" applyFill="1"/>
    <xf numFmtId="168" fontId="16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/>
    <xf numFmtId="0" fontId="5" fillId="2" borderId="0" xfId="1" applyFont="1" applyFill="1"/>
    <xf numFmtId="169" fontId="8" fillId="2" borderId="0" xfId="1" applyNumberFormat="1" applyFont="1" applyFill="1"/>
    <xf numFmtId="169" fontId="8" fillId="2" borderId="0" xfId="1" applyNumberFormat="1" applyFont="1" applyFill="1" applyBorder="1"/>
    <xf numFmtId="0" fontId="2" fillId="2" borderId="0" xfId="1" applyFont="1" applyFill="1" applyBorder="1"/>
    <xf numFmtId="168" fontId="8" fillId="2" borderId="1" xfId="1" applyNumberFormat="1" applyFont="1" applyFill="1" applyBorder="1"/>
    <xf numFmtId="168" fontId="20" fillId="2" borderId="0" xfId="2" applyNumberFormat="1" applyFont="1" applyFill="1" applyBorder="1" applyAlignment="1">
      <alignment horizontal="left"/>
    </xf>
    <xf numFmtId="0" fontId="20" fillId="2" borderId="0" xfId="1" applyFont="1" applyFill="1"/>
    <xf numFmtId="167" fontId="21" fillId="2" borderId="0" xfId="3" applyNumberFormat="1" applyFont="1" applyFill="1" applyBorder="1"/>
    <xf numFmtId="167" fontId="20" fillId="2" borderId="0" xfId="3" applyNumberFormat="1" applyFont="1" applyFill="1" applyBorder="1"/>
    <xf numFmtId="168" fontId="8" fillId="2" borderId="0" xfId="2" quotePrefix="1" applyNumberFormat="1" applyFont="1" applyFill="1" applyBorder="1" applyAlignment="1">
      <alignment horizontal="left"/>
    </xf>
    <xf numFmtId="171" fontId="8" fillId="2" borderId="0" xfId="2" applyNumberFormat="1" applyFont="1" applyFill="1" applyBorder="1"/>
    <xf numFmtId="168" fontId="8" fillId="2" borderId="0" xfId="2" applyNumberFormat="1" applyFont="1" applyFill="1" applyBorder="1" applyAlignment="1">
      <alignment horizontal="left"/>
    </xf>
    <xf numFmtId="2" fontId="8" fillId="2" borderId="0" xfId="1" applyNumberFormat="1" applyFont="1" applyFill="1" applyBorder="1" applyAlignment="1">
      <alignment horizontal="left"/>
    </xf>
    <xf numFmtId="170" fontId="20" fillId="2" borderId="0" xfId="1" applyNumberFormat="1" applyFont="1" applyFill="1" applyBorder="1"/>
    <xf numFmtId="2" fontId="8" fillId="2" borderId="4" xfId="1" applyNumberFormat="1" applyFont="1" applyFill="1" applyBorder="1" applyAlignment="1">
      <alignment horizontal="left"/>
    </xf>
    <xf numFmtId="0" fontId="2" fillId="2" borderId="0" xfId="1" applyFont="1" applyFill="1"/>
    <xf numFmtId="165" fontId="19" fillId="2" borderId="0" xfId="1" applyNumberFormat="1" applyFont="1" applyFill="1" applyAlignment="1">
      <alignment horizontal="center"/>
    </xf>
    <xf numFmtId="164" fontId="20" fillId="2" borderId="3" xfId="1" applyNumberFormat="1" applyFont="1" applyFill="1" applyBorder="1"/>
    <xf numFmtId="0" fontId="8" fillId="3" borderId="4" xfId="1" quotePrefix="1" applyNumberFormat="1" applyFont="1" applyFill="1" applyBorder="1" applyAlignment="1">
      <alignment horizontal="center"/>
    </xf>
    <xf numFmtId="164" fontId="8" fillId="3" borderId="0" xfId="1" applyNumberFormat="1" applyFont="1" applyFill="1" applyAlignment="1"/>
    <xf numFmtId="165" fontId="8" fillId="3" borderId="0" xfId="1" applyNumberFormat="1" applyFont="1" applyFill="1" applyBorder="1" applyAlignment="1"/>
    <xf numFmtId="165" fontId="8" fillId="3" borderId="3" xfId="1" applyNumberFormat="1" applyFont="1" applyFill="1" applyBorder="1" applyAlignment="1"/>
    <xf numFmtId="164" fontId="20" fillId="3" borderId="0" xfId="1" applyNumberFormat="1" applyFont="1" applyFill="1" applyBorder="1" applyAlignment="1"/>
    <xf numFmtId="166" fontId="8" fillId="3" borderId="0" xfId="1" applyNumberFormat="1" applyFont="1" applyFill="1" applyBorder="1"/>
    <xf numFmtId="164" fontId="20" fillId="3" borderId="4" xfId="1" applyNumberFormat="1" applyFont="1" applyFill="1" applyBorder="1" applyAlignment="1"/>
    <xf numFmtId="164" fontId="8" fillId="3" borderId="0" xfId="1" applyNumberFormat="1" applyFont="1" applyFill="1"/>
    <xf numFmtId="165" fontId="8" fillId="3" borderId="0" xfId="1" applyNumberFormat="1" applyFont="1" applyFill="1"/>
    <xf numFmtId="166" fontId="8" fillId="3" borderId="0" xfId="1" applyNumberFormat="1" applyFont="1" applyFill="1"/>
    <xf numFmtId="165" fontId="8" fillId="3" borderId="4" xfId="1" applyNumberFormat="1" applyFont="1" applyFill="1" applyBorder="1"/>
    <xf numFmtId="164" fontId="8" fillId="3" borderId="0" xfId="1" applyNumberFormat="1" applyFont="1" applyFill="1" applyBorder="1"/>
    <xf numFmtId="165" fontId="8" fillId="3" borderId="0" xfId="1" applyNumberFormat="1" applyFont="1" applyFill="1" applyBorder="1"/>
    <xf numFmtId="164" fontId="20" fillId="3" borderId="4" xfId="1" applyNumberFormat="1" applyFont="1" applyFill="1" applyBorder="1"/>
    <xf numFmtId="167" fontId="8" fillId="3" borderId="0" xfId="1" applyNumberFormat="1" applyFont="1" applyFill="1"/>
    <xf numFmtId="165" fontId="8" fillId="3" borderId="3" xfId="1" applyNumberFormat="1" applyFont="1" applyFill="1" applyBorder="1"/>
    <xf numFmtId="170" fontId="8" fillId="3" borderId="0" xfId="3" applyNumberFormat="1" applyFont="1" applyFill="1" applyBorder="1"/>
    <xf numFmtId="165" fontId="8" fillId="3" borderId="0" xfId="0" applyNumberFormat="1" applyFont="1" applyFill="1" applyBorder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tabSelected="1" zoomScale="80" zoomScaleNormal="80" workbookViewId="0">
      <selection sqref="A1:N1"/>
    </sheetView>
  </sheetViews>
  <sheetFormatPr defaultColWidth="9.140625" defaultRowHeight="12.75" x14ac:dyDescent="0.2"/>
  <cols>
    <col min="1" max="1" width="3" style="31" customWidth="1"/>
    <col min="2" max="2" width="56.85546875" style="31" customWidth="1"/>
    <col min="3" max="3" width="1.7109375" style="31" customWidth="1"/>
    <col min="4" max="4" width="13.42578125" style="31" customWidth="1"/>
    <col min="5" max="5" width="1.7109375" style="31" customWidth="1"/>
    <col min="6" max="6" width="13.42578125" style="31" customWidth="1"/>
    <col min="7" max="7" width="1.7109375" style="31" customWidth="1"/>
    <col min="8" max="8" width="13.42578125" style="31" customWidth="1"/>
    <col min="9" max="9" width="1.7109375" style="56" customWidth="1"/>
    <col min="10" max="10" width="13.42578125" style="31" customWidth="1"/>
    <col min="11" max="11" width="1.7109375" style="52" customWidth="1"/>
    <col min="12" max="12" width="13.42578125" style="31" customWidth="1"/>
    <col min="13" max="13" width="1.7109375" style="31" customWidth="1"/>
    <col min="14" max="14" width="13.42578125" style="31" customWidth="1"/>
    <col min="15" max="15" width="11.7109375" style="31" customWidth="1"/>
    <col min="16" max="16" width="1.7109375" style="31" customWidth="1"/>
    <col min="17" max="16384" width="9.140625" style="31"/>
  </cols>
  <sheetData>
    <row r="1" spans="1:22" s="16" customFormat="1" ht="18.7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</row>
    <row r="2" spans="1:22" s="16" customFormat="1" ht="20.25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</row>
    <row r="3" spans="1:22" s="16" customFormat="1" x14ac:dyDescent="0.2">
      <c r="I3" s="23"/>
      <c r="K3" s="24"/>
    </row>
    <row r="4" spans="1:22" s="16" customFormat="1" ht="14.1" customHeight="1" x14ac:dyDescent="0.3">
      <c r="A4" s="25" t="s">
        <v>2</v>
      </c>
      <c r="B4" s="26"/>
      <c r="C4" s="27"/>
      <c r="D4" s="28"/>
      <c r="E4" s="27"/>
      <c r="F4" s="27"/>
      <c r="G4" s="27"/>
      <c r="H4" s="27"/>
      <c r="I4" s="29"/>
      <c r="J4" s="27"/>
      <c r="K4" s="30"/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s="16" customFormat="1" ht="12.75" customHeight="1" x14ac:dyDescent="0.3">
      <c r="A5" s="32" t="s">
        <v>3</v>
      </c>
      <c r="B5" s="26"/>
      <c r="C5" s="33"/>
      <c r="D5" s="33"/>
      <c r="E5" s="33"/>
      <c r="F5" s="33"/>
      <c r="G5" s="33"/>
      <c r="H5" s="33"/>
      <c r="I5" s="34"/>
      <c r="J5" s="33"/>
      <c r="K5" s="35"/>
      <c r="L5" s="33"/>
      <c r="M5" s="33"/>
      <c r="N5" s="33"/>
      <c r="O5" s="33"/>
      <c r="P5" s="33"/>
      <c r="Q5" s="33"/>
      <c r="R5" s="33"/>
      <c r="S5" s="33"/>
      <c r="T5" s="33"/>
      <c r="U5" s="33"/>
      <c r="V5" s="36"/>
    </row>
    <row r="6" spans="1:22" s="16" customFormat="1" ht="13.5" customHeight="1" x14ac:dyDescent="0.3">
      <c r="A6" s="32" t="s">
        <v>4</v>
      </c>
      <c r="B6" s="26"/>
      <c r="C6" s="33"/>
      <c r="D6" s="33"/>
      <c r="E6" s="33"/>
      <c r="F6" s="33"/>
      <c r="G6" s="33"/>
      <c r="H6" s="33"/>
      <c r="I6" s="34"/>
      <c r="J6" s="33"/>
      <c r="K6" s="35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s="16" customFormat="1" ht="15.75" customHeight="1" x14ac:dyDescent="0.3">
      <c r="A7" s="32" t="s">
        <v>162</v>
      </c>
      <c r="B7" s="26"/>
      <c r="C7" s="33"/>
      <c r="D7" s="33"/>
      <c r="E7" s="33"/>
      <c r="F7" s="33"/>
      <c r="G7" s="33"/>
      <c r="H7" s="33"/>
      <c r="I7" s="34"/>
      <c r="J7" s="33"/>
      <c r="K7" s="35"/>
      <c r="L7" s="33"/>
      <c r="M7" s="33"/>
      <c r="N7" s="33"/>
      <c r="O7" s="33"/>
      <c r="P7" s="33"/>
      <c r="Q7" s="33"/>
      <c r="R7" s="33"/>
      <c r="S7" s="33"/>
      <c r="T7" s="33"/>
      <c r="U7" s="33"/>
      <c r="V7" s="36"/>
    </row>
    <row r="8" spans="1:22" s="16" customFormat="1" ht="14.1" customHeight="1" x14ac:dyDescent="0.3">
      <c r="A8" s="32"/>
      <c r="B8" s="26"/>
      <c r="C8" s="27"/>
      <c r="D8" s="27"/>
      <c r="E8" s="27"/>
      <c r="F8" s="27"/>
      <c r="G8" s="27"/>
      <c r="H8" s="27"/>
      <c r="I8" s="29"/>
      <c r="J8" s="27"/>
      <c r="K8" s="30"/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s="16" customFormat="1" ht="14.1" customHeight="1" x14ac:dyDescent="0.3">
      <c r="A9" s="37" t="s">
        <v>5</v>
      </c>
      <c r="B9" s="38"/>
      <c r="C9" s="30"/>
      <c r="D9" s="30"/>
      <c r="E9" s="30"/>
      <c r="F9" s="30"/>
      <c r="G9" s="30"/>
      <c r="H9" s="30"/>
      <c r="I9" s="39"/>
      <c r="J9" s="30"/>
      <c r="K9" s="30"/>
      <c r="L9" s="30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s="16" customFormat="1" ht="12.75" customHeight="1" x14ac:dyDescent="0.3">
      <c r="A10" s="37" t="s">
        <v>6</v>
      </c>
      <c r="B10" s="38"/>
      <c r="C10" s="35"/>
      <c r="D10" s="35"/>
      <c r="E10" s="35"/>
      <c r="F10" s="35"/>
      <c r="G10" s="35"/>
      <c r="H10" s="35"/>
      <c r="I10" s="40"/>
      <c r="J10" s="35"/>
      <c r="K10" s="35"/>
      <c r="L10" s="35"/>
      <c r="M10" s="33"/>
      <c r="N10" s="33"/>
      <c r="O10" s="33"/>
      <c r="P10" s="33"/>
      <c r="Q10" s="33"/>
      <c r="R10" s="33"/>
      <c r="S10" s="33"/>
      <c r="T10" s="33"/>
      <c r="U10" s="33"/>
      <c r="V10" s="36"/>
    </row>
    <row r="11" spans="1:22" s="16" customFormat="1" ht="12.75" customHeight="1" x14ac:dyDescent="0.3">
      <c r="A11" s="37" t="s">
        <v>7</v>
      </c>
      <c r="B11" s="41"/>
      <c r="C11" s="35"/>
      <c r="D11" s="35"/>
      <c r="E11" s="35"/>
      <c r="F11" s="35"/>
      <c r="G11" s="35"/>
      <c r="H11" s="35"/>
      <c r="I11" s="40"/>
      <c r="J11" s="35"/>
      <c r="K11" s="35"/>
      <c r="L11" s="35"/>
      <c r="M11" s="33"/>
      <c r="N11" s="33"/>
      <c r="O11" s="33"/>
      <c r="P11" s="33"/>
      <c r="Q11" s="33"/>
      <c r="R11" s="33"/>
      <c r="S11" s="33"/>
      <c r="T11" s="33"/>
      <c r="U11" s="33"/>
      <c r="V11" s="36"/>
    </row>
    <row r="12" spans="1:22" s="16" customFormat="1" ht="12.75" customHeight="1" x14ac:dyDescent="0.3">
      <c r="A12" s="37" t="s">
        <v>8</v>
      </c>
      <c r="B12" s="38"/>
      <c r="C12" s="35"/>
      <c r="D12" s="35"/>
      <c r="E12" s="35"/>
      <c r="F12" s="35"/>
      <c r="G12" s="35"/>
      <c r="H12" s="35"/>
      <c r="I12" s="40"/>
      <c r="J12" s="35"/>
      <c r="K12" s="35"/>
      <c r="L12" s="35"/>
      <c r="M12" s="33"/>
      <c r="N12" s="33"/>
      <c r="O12" s="33"/>
      <c r="P12" s="33"/>
      <c r="Q12" s="33"/>
      <c r="R12" s="33"/>
      <c r="S12" s="33"/>
      <c r="T12" s="33"/>
      <c r="U12" s="33"/>
      <c r="V12" s="36"/>
    </row>
    <row r="13" spans="1:22" s="16" customFormat="1" ht="12.75" customHeight="1" x14ac:dyDescent="0.3">
      <c r="A13" s="42"/>
      <c r="B13" s="38"/>
      <c r="C13" s="33"/>
      <c r="D13" s="33"/>
      <c r="E13" s="33"/>
      <c r="F13" s="33"/>
      <c r="G13" s="33"/>
      <c r="H13" s="33"/>
      <c r="I13" s="34"/>
      <c r="J13" s="33"/>
      <c r="K13" s="35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6"/>
    </row>
    <row r="14" spans="1:22" s="16" customFormat="1" ht="12.75" customHeight="1" x14ac:dyDescent="0.3">
      <c r="A14" s="25" t="s">
        <v>9</v>
      </c>
      <c r="B14" s="38"/>
      <c r="C14" s="33"/>
      <c r="D14" s="33"/>
      <c r="E14" s="33"/>
      <c r="F14" s="33"/>
      <c r="G14" s="33"/>
      <c r="H14" s="33"/>
      <c r="I14" s="34"/>
      <c r="J14" s="33"/>
      <c r="K14" s="3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6"/>
    </row>
    <row r="15" spans="1:22" s="16" customFormat="1" ht="12.75" customHeight="1" x14ac:dyDescent="0.3">
      <c r="A15" s="37" t="s">
        <v>10</v>
      </c>
      <c r="B15" s="38"/>
      <c r="C15" s="33"/>
      <c r="D15" s="33"/>
      <c r="E15" s="33"/>
      <c r="F15" s="33"/>
      <c r="G15" s="33"/>
      <c r="H15" s="33"/>
      <c r="I15" s="34"/>
      <c r="J15" s="33"/>
      <c r="K15" s="35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6"/>
    </row>
    <row r="16" spans="1:22" s="46" customFormat="1" ht="12.75" customHeight="1" x14ac:dyDescent="0.3">
      <c r="A16" s="37" t="s">
        <v>11</v>
      </c>
      <c r="B16" s="38"/>
      <c r="C16" s="43"/>
      <c r="D16" s="43"/>
      <c r="E16" s="43"/>
      <c r="F16" s="43"/>
      <c r="G16" s="43"/>
      <c r="H16" s="43"/>
      <c r="I16" s="44"/>
      <c r="J16" s="43"/>
      <c r="K16" s="4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16" customFormat="1" ht="12.75" customHeight="1" x14ac:dyDescent="0.3">
      <c r="A17" s="37" t="s">
        <v>12</v>
      </c>
      <c r="B17" s="38"/>
      <c r="C17" s="33"/>
      <c r="D17" s="33"/>
      <c r="E17" s="33"/>
      <c r="F17" s="33"/>
      <c r="G17" s="33"/>
      <c r="H17" s="33"/>
      <c r="I17" s="34"/>
      <c r="J17" s="33"/>
      <c r="K17" s="35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6"/>
    </row>
    <row r="18" spans="1:22" s="16" customFormat="1" ht="12.75" customHeight="1" x14ac:dyDescent="0.3">
      <c r="A18" s="37"/>
      <c r="B18" s="38"/>
      <c r="C18" s="33"/>
      <c r="D18" s="33"/>
      <c r="E18" s="33"/>
      <c r="F18" s="33"/>
      <c r="G18" s="33"/>
      <c r="H18" s="33"/>
      <c r="I18" s="34"/>
      <c r="J18" s="33"/>
      <c r="K18" s="3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6"/>
    </row>
    <row r="19" spans="1:22" s="16" customFormat="1" ht="12.75" customHeight="1" x14ac:dyDescent="0.3">
      <c r="A19" s="37" t="s">
        <v>13</v>
      </c>
      <c r="B19" s="38"/>
      <c r="C19" s="33"/>
      <c r="D19" s="33"/>
      <c r="E19" s="33"/>
      <c r="F19" s="33"/>
      <c r="G19" s="33"/>
      <c r="H19" s="33"/>
      <c r="I19" s="34"/>
      <c r="J19" s="33"/>
      <c r="K19" s="35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6"/>
    </row>
    <row r="20" spans="1:22" s="16" customFormat="1" ht="12.75" customHeight="1" x14ac:dyDescent="0.3">
      <c r="A20" s="37" t="s">
        <v>14</v>
      </c>
      <c r="B20" s="38"/>
      <c r="C20" s="33"/>
      <c r="D20" s="33"/>
      <c r="E20" s="33"/>
      <c r="F20" s="33"/>
      <c r="G20" s="33"/>
      <c r="H20" s="33"/>
      <c r="I20" s="34"/>
      <c r="J20" s="33"/>
      <c r="K20" s="3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6"/>
    </row>
    <row r="21" spans="1:22" s="16" customFormat="1" ht="12.75" customHeight="1" x14ac:dyDescent="0.3">
      <c r="A21" s="37"/>
      <c r="B21" s="38"/>
      <c r="C21" s="33"/>
      <c r="D21" s="33"/>
      <c r="E21" s="33"/>
      <c r="F21" s="33"/>
      <c r="G21" s="33"/>
      <c r="H21" s="33"/>
      <c r="I21" s="34"/>
      <c r="J21" s="33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6"/>
    </row>
    <row r="22" spans="1:22" s="16" customFormat="1" ht="12.75" customHeight="1" x14ac:dyDescent="0.3">
      <c r="A22" s="47" t="s">
        <v>15</v>
      </c>
      <c r="B22" s="38"/>
      <c r="C22" s="33"/>
      <c r="D22" s="33"/>
      <c r="E22" s="33"/>
      <c r="F22" s="33"/>
      <c r="G22" s="33"/>
      <c r="H22" s="33"/>
      <c r="I22" s="34"/>
      <c r="J22" s="33"/>
      <c r="K22" s="35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6"/>
    </row>
    <row r="23" spans="1:22" s="16" customFormat="1" ht="12.75" customHeight="1" x14ac:dyDescent="0.3">
      <c r="A23" s="48" t="s">
        <v>16</v>
      </c>
      <c r="B23" s="38"/>
      <c r="C23" s="33"/>
      <c r="D23" s="33"/>
      <c r="E23" s="33"/>
      <c r="F23" s="33"/>
      <c r="G23" s="33"/>
      <c r="H23" s="33"/>
      <c r="I23" s="34"/>
      <c r="J23" s="33"/>
      <c r="K23" s="3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6"/>
    </row>
    <row r="24" spans="1:22" s="16" customFormat="1" ht="12.75" customHeight="1" x14ac:dyDescent="0.3">
      <c r="A24" s="48"/>
      <c r="B24" s="38"/>
      <c r="C24" s="33"/>
      <c r="D24" s="33"/>
      <c r="E24" s="33"/>
      <c r="F24" s="33"/>
      <c r="G24" s="33"/>
      <c r="H24" s="33"/>
      <c r="I24" s="34"/>
      <c r="J24" s="33"/>
      <c r="K24" s="3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6"/>
    </row>
    <row r="25" spans="1:22" s="16" customFormat="1" ht="12.75" customHeight="1" x14ac:dyDescent="0.3">
      <c r="A25" s="25" t="s">
        <v>17</v>
      </c>
      <c r="B25" s="38"/>
      <c r="C25" s="33"/>
      <c r="D25" s="33"/>
      <c r="E25" s="33"/>
      <c r="F25" s="33"/>
      <c r="G25" s="33"/>
      <c r="H25" s="33"/>
      <c r="I25" s="34"/>
      <c r="J25" s="33"/>
      <c r="K25" s="35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6"/>
    </row>
    <row r="26" spans="1:22" s="16" customFormat="1" ht="12.75" customHeight="1" x14ac:dyDescent="0.3">
      <c r="A26" s="49" t="s">
        <v>18</v>
      </c>
      <c r="B26" s="38"/>
      <c r="C26" s="33"/>
      <c r="D26" s="33"/>
      <c r="E26" s="33"/>
      <c r="F26" s="33"/>
      <c r="G26" s="33"/>
      <c r="H26" s="33"/>
      <c r="I26" s="34"/>
      <c r="J26" s="33"/>
      <c r="K26" s="35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6"/>
    </row>
    <row r="27" spans="1:22" s="16" customFormat="1" ht="12.75" customHeight="1" x14ac:dyDescent="0.3">
      <c r="A27" s="49" t="s">
        <v>19</v>
      </c>
      <c r="B27" s="38"/>
      <c r="C27" s="33"/>
      <c r="D27" s="33"/>
      <c r="E27" s="33"/>
      <c r="F27" s="33"/>
      <c r="G27" s="33"/>
      <c r="H27" s="33"/>
      <c r="I27" s="34"/>
      <c r="J27" s="33"/>
      <c r="K27" s="35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/>
    </row>
    <row r="28" spans="1:22" s="16" customFormat="1" ht="15.75" customHeight="1" x14ac:dyDescent="0.3">
      <c r="A28" s="49" t="s">
        <v>20</v>
      </c>
      <c r="B28" s="38"/>
      <c r="C28" s="50"/>
      <c r="D28" s="31"/>
      <c r="E28" s="51"/>
      <c r="F28" s="52"/>
      <c r="G28" s="52"/>
      <c r="H28" s="52"/>
      <c r="I28" s="53"/>
      <c r="J28" s="52"/>
      <c r="K28" s="35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6"/>
    </row>
    <row r="29" spans="1:22" s="16" customFormat="1" ht="12.75" customHeight="1" x14ac:dyDescent="0.3">
      <c r="A29" s="49" t="s">
        <v>21</v>
      </c>
      <c r="B29" s="38"/>
      <c r="C29" s="33"/>
      <c r="D29" s="33"/>
      <c r="E29" s="33"/>
      <c r="F29" s="33"/>
      <c r="G29" s="33"/>
      <c r="H29" s="33"/>
      <c r="I29" s="34"/>
      <c r="J29" s="33"/>
      <c r="K29" s="3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s="16" customFormat="1" ht="12.75" customHeight="1" x14ac:dyDescent="0.3">
      <c r="A30" s="31"/>
      <c r="B30" s="33"/>
      <c r="C30" s="33"/>
      <c r="D30" s="33"/>
      <c r="E30" s="33"/>
      <c r="F30" s="33"/>
      <c r="G30" s="33"/>
      <c r="H30" s="33"/>
      <c r="I30" s="34"/>
      <c r="J30" s="33"/>
      <c r="K30" s="3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s="16" customFormat="1" ht="13.5" thickBot="1" x14ac:dyDescent="0.25">
      <c r="A31" s="54" t="s">
        <v>22</v>
      </c>
      <c r="B31" s="54"/>
      <c r="C31" s="54"/>
      <c r="D31" s="55"/>
      <c r="E31" s="54"/>
      <c r="F31" s="54"/>
      <c r="G31" s="54"/>
      <c r="H31" s="54"/>
      <c r="I31" s="56"/>
      <c r="J31" s="56"/>
      <c r="K31" s="57"/>
      <c r="L31" s="56"/>
      <c r="M31" s="56"/>
      <c r="Q31" s="31"/>
    </row>
    <row r="32" spans="1:22" s="63" customFormat="1" x14ac:dyDescent="0.2">
      <c r="A32" s="58"/>
      <c r="B32" s="58"/>
      <c r="C32" s="58"/>
      <c r="D32" s="59" t="s">
        <v>23</v>
      </c>
      <c r="E32" s="59"/>
      <c r="F32" s="59"/>
      <c r="G32" s="60"/>
      <c r="H32" s="59" t="s">
        <v>24</v>
      </c>
      <c r="I32" s="59"/>
      <c r="J32" s="59"/>
      <c r="K32" s="61"/>
      <c r="L32" s="62"/>
    </row>
    <row r="33" spans="1:20" s="63" customFormat="1" x14ac:dyDescent="0.2">
      <c r="A33" s="64"/>
      <c r="B33" s="64"/>
      <c r="C33" s="64"/>
      <c r="D33" s="65" t="s">
        <v>25</v>
      </c>
      <c r="E33" s="65"/>
      <c r="F33" s="65"/>
      <c r="G33" s="66"/>
      <c r="H33" s="65" t="str">
        <f>+$D$33</f>
        <v>December 31,</v>
      </c>
      <c r="I33" s="65"/>
      <c r="J33" s="65"/>
      <c r="K33" s="67"/>
      <c r="L33" s="68"/>
    </row>
    <row r="34" spans="1:20" s="63" customFormat="1" x14ac:dyDescent="0.2">
      <c r="A34" s="69" t="s">
        <v>26</v>
      </c>
      <c r="B34" s="70"/>
      <c r="C34" s="71"/>
      <c r="D34" s="174">
        <v>2012</v>
      </c>
      <c r="E34" s="72"/>
      <c r="F34" s="73">
        <v>2011</v>
      </c>
      <c r="G34" s="74"/>
      <c r="H34" s="174">
        <f>+$D$34</f>
        <v>2012</v>
      </c>
      <c r="I34" s="72"/>
      <c r="J34" s="73">
        <f>+$F$34</f>
        <v>2011</v>
      </c>
      <c r="K34" s="75"/>
      <c r="L34" s="1"/>
      <c r="M34" s="71"/>
      <c r="N34" s="71"/>
    </row>
    <row r="35" spans="1:20" s="63" customFormat="1" x14ac:dyDescent="0.2">
      <c r="A35" s="71" t="s">
        <v>26</v>
      </c>
      <c r="B35" s="31" t="s">
        <v>27</v>
      </c>
      <c r="C35" s="71"/>
      <c r="D35" s="76" t="s">
        <v>28</v>
      </c>
      <c r="E35" s="76"/>
      <c r="F35" s="76"/>
      <c r="G35" s="76"/>
      <c r="H35" s="76"/>
      <c r="I35" s="76"/>
      <c r="J35" s="76"/>
      <c r="K35" s="77"/>
      <c r="L35" s="77"/>
      <c r="M35" s="78"/>
      <c r="N35" s="79"/>
      <c r="O35" s="71"/>
    </row>
    <row r="36" spans="1:20" s="63" customFormat="1" x14ac:dyDescent="0.2">
      <c r="A36" s="71"/>
      <c r="B36" s="56" t="s">
        <v>29</v>
      </c>
      <c r="C36" s="71"/>
      <c r="D36" s="175">
        <f>+H36-467193</f>
        <v>156327</v>
      </c>
      <c r="E36" s="80"/>
      <c r="F36" s="2">
        <v>165371</v>
      </c>
      <c r="G36" s="2"/>
      <c r="H36" s="175">
        <v>623520</v>
      </c>
      <c r="I36" s="80"/>
      <c r="J36" s="2">
        <v>627015</v>
      </c>
      <c r="K36" s="24"/>
      <c r="L36" s="2"/>
      <c r="M36" s="78"/>
      <c r="N36" s="79"/>
      <c r="O36" s="71"/>
    </row>
    <row r="37" spans="1:20" s="63" customFormat="1" x14ac:dyDescent="0.2">
      <c r="A37" s="71"/>
      <c r="B37" s="31" t="s">
        <v>30</v>
      </c>
      <c r="C37" s="71"/>
      <c r="D37" s="176">
        <f>+H37-379939</f>
        <v>81392</v>
      </c>
      <c r="E37" s="81"/>
      <c r="F37" s="3">
        <v>38361</v>
      </c>
      <c r="G37" s="3"/>
      <c r="H37" s="176">
        <v>461331</v>
      </c>
      <c r="I37" s="81"/>
      <c r="J37" s="3">
        <v>223528</v>
      </c>
      <c r="K37" s="24"/>
      <c r="L37" s="3"/>
      <c r="M37" s="78"/>
      <c r="N37" s="79"/>
      <c r="O37" s="71"/>
    </row>
    <row r="38" spans="1:20" s="63" customFormat="1" x14ac:dyDescent="0.2">
      <c r="A38" s="58"/>
      <c r="B38" s="56" t="s">
        <v>31</v>
      </c>
      <c r="C38" s="58"/>
      <c r="D38" s="176">
        <f>+H38-201029</f>
        <v>65820</v>
      </c>
      <c r="E38" s="81"/>
      <c r="F38" s="3">
        <v>107647</v>
      </c>
      <c r="G38" s="3"/>
      <c r="H38" s="176">
        <v>266849</v>
      </c>
      <c r="I38" s="81"/>
      <c r="J38" s="3">
        <v>278279</v>
      </c>
      <c r="K38" s="24"/>
      <c r="L38" s="3"/>
      <c r="M38" s="78"/>
      <c r="N38" s="79"/>
      <c r="O38" s="71"/>
    </row>
    <row r="39" spans="1:20" s="63" customFormat="1" x14ac:dyDescent="0.2">
      <c r="A39" s="58"/>
      <c r="B39" s="56" t="s">
        <v>32</v>
      </c>
      <c r="C39" s="58"/>
      <c r="D39" s="176">
        <f>+H39-92133</f>
        <v>32288</v>
      </c>
      <c r="E39" s="81"/>
      <c r="F39" s="3">
        <v>29820</v>
      </c>
      <c r="G39" s="3"/>
      <c r="H39" s="176">
        <f>42355+82066</f>
        <v>124421</v>
      </c>
      <c r="I39" s="81"/>
      <c r="J39" s="3">
        <v>110031</v>
      </c>
      <c r="K39" s="24"/>
      <c r="L39" s="3"/>
      <c r="M39" s="78"/>
      <c r="N39" s="79"/>
      <c r="O39" s="71"/>
    </row>
    <row r="40" spans="1:20" s="63" customFormat="1" x14ac:dyDescent="0.2">
      <c r="A40" s="70"/>
      <c r="B40" s="82" t="s">
        <v>33</v>
      </c>
      <c r="C40" s="58"/>
      <c r="D40" s="177">
        <f>+H40-17774</f>
        <v>24138</v>
      </c>
      <c r="E40" s="81"/>
      <c r="F40" s="83">
        <v>3174</v>
      </c>
      <c r="G40" s="3"/>
      <c r="H40" s="177">
        <v>41912</v>
      </c>
      <c r="I40" s="81"/>
      <c r="J40" s="83">
        <v>14166</v>
      </c>
      <c r="K40" s="24"/>
      <c r="L40" s="3"/>
      <c r="M40" s="78"/>
      <c r="N40" s="79"/>
      <c r="O40" s="71"/>
    </row>
    <row r="41" spans="1:20" s="88" customFormat="1" x14ac:dyDescent="0.2">
      <c r="A41" s="58"/>
      <c r="B41" s="56" t="s">
        <v>34</v>
      </c>
      <c r="C41" s="58"/>
      <c r="D41" s="178">
        <f>SUM(D36:D40)</f>
        <v>359965</v>
      </c>
      <c r="E41" s="84"/>
      <c r="F41" s="4">
        <f>SUM(F36:F40)</f>
        <v>344373</v>
      </c>
      <c r="G41" s="4"/>
      <c r="H41" s="178">
        <f>SUM(H36:H40)</f>
        <v>1518033</v>
      </c>
      <c r="I41" s="84"/>
      <c r="J41" s="4">
        <f>SUM(J36:J40)</f>
        <v>1253019</v>
      </c>
      <c r="K41" s="85"/>
      <c r="L41" s="4"/>
      <c r="M41" s="86"/>
      <c r="N41" s="87"/>
      <c r="O41" s="58"/>
    </row>
    <row r="42" spans="1:20" s="63" customFormat="1" x14ac:dyDescent="0.2">
      <c r="A42" s="58"/>
      <c r="B42" s="56" t="s">
        <v>35</v>
      </c>
      <c r="C42" s="58" t="s">
        <v>26</v>
      </c>
      <c r="D42" s="179">
        <f>+H42-101</f>
        <v>150</v>
      </c>
      <c r="E42" s="89"/>
      <c r="F42" s="5">
        <v>250</v>
      </c>
      <c r="G42" s="5"/>
      <c r="H42" s="179">
        <v>251</v>
      </c>
      <c r="I42" s="89"/>
      <c r="J42" s="5">
        <v>281</v>
      </c>
      <c r="K42" s="24"/>
      <c r="L42" s="5"/>
      <c r="N42" s="79"/>
      <c r="O42" s="71"/>
    </row>
    <row r="43" spans="1:20" s="63" customFormat="1" x14ac:dyDescent="0.2">
      <c r="A43" s="90"/>
      <c r="B43" s="91" t="s">
        <v>36</v>
      </c>
      <c r="C43" s="58"/>
      <c r="D43" s="180">
        <f>SUM(D41:D42)</f>
        <v>360115</v>
      </c>
      <c r="E43" s="93"/>
      <c r="F43" s="92">
        <f>SUM(F41:F42)</f>
        <v>344623</v>
      </c>
      <c r="G43" s="4"/>
      <c r="H43" s="180">
        <f>SUM(H41:H42)</f>
        <v>1518284</v>
      </c>
      <c r="I43" s="93"/>
      <c r="J43" s="92">
        <f>SUM(J41:J42)</f>
        <v>1253300</v>
      </c>
      <c r="K43" s="24"/>
      <c r="L43" s="4"/>
      <c r="N43" s="79"/>
      <c r="O43" s="71"/>
    </row>
    <row r="44" spans="1:20" s="63" customFormat="1" x14ac:dyDescent="0.2">
      <c r="A44" s="58"/>
      <c r="B44" s="58"/>
      <c r="C44" s="58"/>
      <c r="D44" s="94"/>
      <c r="E44" s="89"/>
      <c r="F44" s="94"/>
      <c r="G44" s="94"/>
      <c r="H44" s="94"/>
      <c r="I44" s="94"/>
      <c r="J44" s="94"/>
      <c r="K44" s="18"/>
      <c r="O44" s="71"/>
      <c r="P44" s="71"/>
    </row>
    <row r="45" spans="1:20" s="16" customFormat="1" x14ac:dyDescent="0.2">
      <c r="A45" s="95"/>
      <c r="B45" s="95"/>
      <c r="C45" s="56"/>
      <c r="D45" s="96"/>
      <c r="E45" s="7"/>
      <c r="F45" s="7"/>
      <c r="G45" s="7"/>
      <c r="H45" s="7"/>
      <c r="I45" s="7"/>
      <c r="J45" s="7"/>
      <c r="K45" s="9"/>
      <c r="L45" s="96"/>
      <c r="M45" s="7"/>
      <c r="N45" s="7"/>
      <c r="O45" s="13"/>
      <c r="P45" s="13"/>
      <c r="Q45" s="13"/>
      <c r="R45" s="13"/>
      <c r="S45" s="56"/>
      <c r="T45" s="56"/>
    </row>
    <row r="46" spans="1:20" s="16" customFormat="1" ht="13.5" thickBot="1" x14ac:dyDescent="0.25">
      <c r="A46" s="54" t="s">
        <v>37</v>
      </c>
      <c r="B46" s="54"/>
      <c r="C46" s="54"/>
      <c r="D46" s="55"/>
      <c r="E46" s="54"/>
      <c r="F46" s="54"/>
      <c r="G46" s="54"/>
      <c r="H46" s="54"/>
      <c r="I46" s="54"/>
      <c r="J46" s="54"/>
      <c r="K46" s="57"/>
      <c r="L46" s="56"/>
      <c r="M46" s="56"/>
      <c r="P46" s="31"/>
      <c r="Q46" s="56"/>
    </row>
    <row r="47" spans="1:20" s="16" customFormat="1" x14ac:dyDescent="0.2">
      <c r="A47" s="56"/>
      <c r="B47" s="56"/>
      <c r="C47" s="56"/>
      <c r="D47" s="59" t="s">
        <v>23</v>
      </c>
      <c r="E47" s="59"/>
      <c r="F47" s="59"/>
      <c r="G47" s="60"/>
      <c r="H47" s="59" t="str">
        <f>$H$32</f>
        <v>Year ended</v>
      </c>
      <c r="I47" s="59"/>
      <c r="J47" s="59"/>
      <c r="K47" s="97"/>
      <c r="L47" s="62"/>
      <c r="M47" s="66"/>
      <c r="P47" s="31"/>
      <c r="Q47" s="56"/>
    </row>
    <row r="48" spans="1:20" s="16" customFormat="1" x14ac:dyDescent="0.2">
      <c r="A48" s="66"/>
      <c r="B48" s="66"/>
      <c r="C48" s="66"/>
      <c r="D48" s="65" t="str">
        <f>+$D$33</f>
        <v>December 31,</v>
      </c>
      <c r="E48" s="65"/>
      <c r="F48" s="65"/>
      <c r="G48" s="66"/>
      <c r="H48" s="65" t="str">
        <f>+$D$33</f>
        <v>December 31,</v>
      </c>
      <c r="I48" s="65"/>
      <c r="J48" s="65"/>
      <c r="K48" s="97"/>
      <c r="L48" s="68"/>
      <c r="M48" s="66"/>
      <c r="P48" s="31"/>
      <c r="Q48" s="31"/>
    </row>
    <row r="49" spans="1:17" s="16" customFormat="1" x14ac:dyDescent="0.2">
      <c r="A49" s="69"/>
      <c r="B49" s="82"/>
      <c r="C49" s="31"/>
      <c r="D49" s="174">
        <f>+$D$34</f>
        <v>2012</v>
      </c>
      <c r="E49" s="72"/>
      <c r="F49" s="73">
        <f>+$F$34</f>
        <v>2011</v>
      </c>
      <c r="G49" s="74"/>
      <c r="H49" s="174">
        <f>+$D$34</f>
        <v>2012</v>
      </c>
      <c r="I49" s="72"/>
      <c r="J49" s="73">
        <f>+$F$34</f>
        <v>2011</v>
      </c>
      <c r="K49" s="97"/>
      <c r="L49" s="1"/>
      <c r="O49" s="31"/>
    </row>
    <row r="50" spans="1:17" s="16" customFormat="1" x14ac:dyDescent="0.2">
      <c r="A50" s="98" t="s">
        <v>38</v>
      </c>
      <c r="B50" s="36"/>
      <c r="C50" s="31"/>
      <c r="D50" s="76" t="s">
        <v>28</v>
      </c>
      <c r="E50" s="76"/>
      <c r="F50" s="76"/>
      <c r="G50" s="76"/>
      <c r="H50" s="76"/>
      <c r="I50" s="76"/>
      <c r="J50" s="76"/>
      <c r="K50" s="77"/>
      <c r="L50" s="77"/>
      <c r="M50" s="23"/>
      <c r="O50" s="31"/>
      <c r="P50" s="31"/>
      <c r="Q50" s="31"/>
    </row>
    <row r="51" spans="1:17" s="16" customFormat="1" x14ac:dyDescent="0.2">
      <c r="A51" s="31"/>
      <c r="B51" s="36" t="s">
        <v>39</v>
      </c>
      <c r="C51" s="31"/>
      <c r="D51" s="181">
        <f>+H51-629228</f>
        <v>162401</v>
      </c>
      <c r="E51" s="13"/>
      <c r="F51" s="13">
        <v>150483</v>
      </c>
      <c r="G51" s="13"/>
      <c r="H51" s="181">
        <f>791629</f>
        <v>791629</v>
      </c>
      <c r="I51" s="13"/>
      <c r="J51" s="13">
        <v>545801</v>
      </c>
      <c r="K51" s="9"/>
      <c r="L51" s="7"/>
      <c r="N51" s="99"/>
      <c r="O51" s="31"/>
    </row>
    <row r="52" spans="1:17" s="16" customFormat="1" x14ac:dyDescent="0.2">
      <c r="A52" s="31"/>
      <c r="B52" s="36" t="s">
        <v>40</v>
      </c>
      <c r="C52" s="31"/>
      <c r="D52" s="182">
        <f>+H52-903</f>
        <v>181</v>
      </c>
      <c r="E52" s="14"/>
      <c r="F52" s="14">
        <v>0</v>
      </c>
      <c r="G52" s="14"/>
      <c r="H52" s="182">
        <f>1084</f>
        <v>1084</v>
      </c>
      <c r="I52" s="14"/>
      <c r="J52" s="14">
        <v>4400</v>
      </c>
      <c r="K52" s="10"/>
      <c r="L52" s="6"/>
      <c r="N52" s="99"/>
      <c r="O52" s="31"/>
    </row>
    <row r="53" spans="1:17" s="16" customFormat="1" x14ac:dyDescent="0.2">
      <c r="A53" s="31"/>
      <c r="B53" s="36" t="s">
        <v>41</v>
      </c>
      <c r="C53" s="100"/>
      <c r="D53" s="183">
        <f>+H53-914</f>
        <v>-103</v>
      </c>
      <c r="E53" s="100"/>
      <c r="F53" s="100">
        <v>-2583</v>
      </c>
      <c r="G53" s="100"/>
      <c r="H53" s="183">
        <v>811</v>
      </c>
      <c r="I53" s="100"/>
      <c r="J53" s="100">
        <v>-2583</v>
      </c>
      <c r="K53" s="10"/>
      <c r="L53" s="5"/>
      <c r="M53" s="24"/>
      <c r="N53" s="99"/>
      <c r="O53" s="31"/>
    </row>
    <row r="54" spans="1:17" s="16" customFormat="1" x14ac:dyDescent="0.2">
      <c r="A54" s="31"/>
      <c r="B54" s="36" t="s">
        <v>42</v>
      </c>
      <c r="C54" s="100"/>
      <c r="D54" s="183">
        <f>+H54+98103</f>
        <v>-36183</v>
      </c>
      <c r="E54" s="100"/>
      <c r="F54" s="100">
        <v>-46793</v>
      </c>
      <c r="G54" s="100"/>
      <c r="H54" s="183">
        <f>-217018+81512-149+1369</f>
        <v>-134286</v>
      </c>
      <c r="I54" s="100"/>
      <c r="J54" s="100">
        <v>-155311</v>
      </c>
      <c r="K54" s="10"/>
      <c r="L54" s="5"/>
      <c r="N54" s="99"/>
      <c r="O54" s="31"/>
    </row>
    <row r="55" spans="1:17" s="16" customFormat="1" x14ac:dyDescent="0.2">
      <c r="A55" s="31"/>
      <c r="B55" s="36" t="s">
        <v>43</v>
      </c>
      <c r="C55" s="100"/>
      <c r="D55" s="183">
        <f>+H55+280660</f>
        <v>-63982</v>
      </c>
      <c r="E55" s="100"/>
      <c r="F55" s="100">
        <v>-51678</v>
      </c>
      <c r="G55" s="100"/>
      <c r="H55" s="183">
        <f>-11118-23853-309671</f>
        <v>-344642</v>
      </c>
      <c r="I55" s="100"/>
      <c r="J55" s="100">
        <v>-237005</v>
      </c>
      <c r="K55" s="10"/>
      <c r="L55" s="5"/>
      <c r="N55" s="99"/>
      <c r="O55" s="31"/>
    </row>
    <row r="56" spans="1:17" s="16" customFormat="1" x14ac:dyDescent="0.2">
      <c r="A56" s="91"/>
      <c r="B56" s="101" t="s">
        <v>44</v>
      </c>
      <c r="C56" s="31"/>
      <c r="D56" s="184">
        <f>SUM(D51:D55)</f>
        <v>62314</v>
      </c>
      <c r="E56" s="14"/>
      <c r="F56" s="102">
        <f>SUM(F51:F55)</f>
        <v>49429</v>
      </c>
      <c r="G56" s="6"/>
      <c r="H56" s="184">
        <f>SUM(H51:H55)</f>
        <v>314596</v>
      </c>
      <c r="I56" s="14"/>
      <c r="J56" s="102">
        <f>SUM(J51:J55)</f>
        <v>155302</v>
      </c>
      <c r="K56" s="10"/>
      <c r="L56" s="6"/>
      <c r="N56" s="99"/>
      <c r="O56" s="31"/>
    </row>
    <row r="57" spans="1:17" s="16" customFormat="1" x14ac:dyDescent="0.2">
      <c r="A57" s="98" t="s">
        <v>45</v>
      </c>
      <c r="B57" s="36"/>
      <c r="C57" s="31"/>
      <c r="D57" s="14"/>
      <c r="E57" s="14"/>
      <c r="F57" s="14"/>
      <c r="G57" s="14"/>
      <c r="H57" s="14"/>
      <c r="I57" s="14"/>
      <c r="J57" s="14"/>
      <c r="K57" s="10"/>
      <c r="L57" s="6"/>
      <c r="N57" s="99"/>
      <c r="O57" s="31"/>
    </row>
    <row r="58" spans="1:17" s="16" customFormat="1" x14ac:dyDescent="0.2">
      <c r="A58" s="31"/>
      <c r="B58" s="36" t="s">
        <v>39</v>
      </c>
      <c r="C58" s="31"/>
      <c r="D58" s="181">
        <f>+H58+15960</f>
        <v>-796</v>
      </c>
      <c r="E58" s="13"/>
      <c r="F58" s="13">
        <v>-4967</v>
      </c>
      <c r="G58" s="13"/>
      <c r="H58" s="181">
        <f>4183-20939</f>
        <v>-16756</v>
      </c>
      <c r="I58" s="13"/>
      <c r="J58" s="13">
        <v>-11039</v>
      </c>
      <c r="K58" s="9"/>
      <c r="L58" s="7"/>
      <c r="M58" s="24"/>
      <c r="N58" s="99"/>
      <c r="O58" s="31"/>
    </row>
    <row r="59" spans="1:17" s="16" customFormat="1" x14ac:dyDescent="0.2">
      <c r="A59" s="31"/>
      <c r="B59" s="36" t="s">
        <v>42</v>
      </c>
      <c r="C59" s="31"/>
      <c r="D59" s="179">
        <f>+H59+3840</f>
        <v>-1508</v>
      </c>
      <c r="E59" s="5"/>
      <c r="F59" s="5">
        <v>-1203</v>
      </c>
      <c r="G59" s="5"/>
      <c r="H59" s="179">
        <f>-2987-2315-46</f>
        <v>-5348</v>
      </c>
      <c r="I59" s="5"/>
      <c r="J59" s="5">
        <v>-5565</v>
      </c>
      <c r="K59" s="10"/>
      <c r="L59" s="5"/>
      <c r="N59" s="99"/>
      <c r="O59" s="31"/>
    </row>
    <row r="60" spans="1:17" s="16" customFormat="1" x14ac:dyDescent="0.2">
      <c r="A60" s="91"/>
      <c r="B60" s="101" t="s">
        <v>46</v>
      </c>
      <c r="C60" s="31"/>
      <c r="D60" s="184">
        <f>SUM(D58:D59)</f>
        <v>-2304</v>
      </c>
      <c r="E60" s="14"/>
      <c r="F60" s="102">
        <f>SUM(F58:F59)</f>
        <v>-6170</v>
      </c>
      <c r="G60" s="6"/>
      <c r="H60" s="184">
        <f>SUM(H58:H59)</f>
        <v>-22104</v>
      </c>
      <c r="I60" s="14"/>
      <c r="J60" s="102">
        <f>SUM(J58:J59)</f>
        <v>-16604</v>
      </c>
      <c r="K60" s="10"/>
      <c r="L60" s="6"/>
      <c r="N60" s="99"/>
      <c r="O60" s="31"/>
    </row>
    <row r="61" spans="1:17" s="16" customFormat="1" x14ac:dyDescent="0.2">
      <c r="A61" s="98" t="s">
        <v>47</v>
      </c>
      <c r="B61" s="36"/>
      <c r="C61" s="31"/>
      <c r="D61" s="14"/>
      <c r="E61" s="14"/>
      <c r="F61" s="14"/>
      <c r="G61" s="14"/>
      <c r="H61" s="14"/>
      <c r="I61" s="14"/>
      <c r="J61" s="14"/>
      <c r="K61" s="10"/>
      <c r="L61" s="6"/>
      <c r="N61" s="99"/>
      <c r="O61" s="31"/>
    </row>
    <row r="62" spans="1:17" s="16" customFormat="1" x14ac:dyDescent="0.2">
      <c r="A62" s="31"/>
      <c r="B62" s="36" t="s">
        <v>39</v>
      </c>
      <c r="C62" s="31"/>
      <c r="D62" s="181">
        <f>+H62-732</f>
        <v>561</v>
      </c>
      <c r="E62" s="13"/>
      <c r="F62" s="13">
        <v>-481</v>
      </c>
      <c r="G62" s="13"/>
      <c r="H62" s="181">
        <v>1293</v>
      </c>
      <c r="I62" s="13"/>
      <c r="J62" s="13">
        <v>1</v>
      </c>
      <c r="K62" s="9"/>
      <c r="L62" s="7"/>
      <c r="N62" s="99"/>
      <c r="O62" s="31"/>
    </row>
    <row r="63" spans="1:17" s="16" customFormat="1" x14ac:dyDescent="0.2">
      <c r="A63" s="31"/>
      <c r="B63" s="36" t="s">
        <v>42</v>
      </c>
      <c r="C63" s="31"/>
      <c r="D63" s="179">
        <v>0</v>
      </c>
      <c r="E63" s="5"/>
      <c r="F63" s="5">
        <v>0</v>
      </c>
      <c r="G63" s="5"/>
      <c r="H63" s="179">
        <v>0</v>
      </c>
      <c r="I63" s="5"/>
      <c r="J63" s="5">
        <v>0</v>
      </c>
      <c r="K63" s="10"/>
      <c r="L63" s="5"/>
      <c r="N63" s="99"/>
      <c r="O63" s="31"/>
    </row>
    <row r="64" spans="1:17" s="16" customFormat="1" x14ac:dyDescent="0.2">
      <c r="A64" s="31"/>
      <c r="B64" s="36" t="s">
        <v>43</v>
      </c>
      <c r="C64" s="31"/>
      <c r="D64" s="179">
        <v>0</v>
      </c>
      <c r="E64" s="5"/>
      <c r="F64" s="5">
        <v>0</v>
      </c>
      <c r="G64" s="5"/>
      <c r="H64" s="179">
        <v>0</v>
      </c>
      <c r="I64" s="5"/>
      <c r="J64" s="5">
        <v>0</v>
      </c>
      <c r="K64" s="10"/>
      <c r="L64" s="5"/>
      <c r="N64" s="99"/>
      <c r="O64" s="31"/>
    </row>
    <row r="65" spans="1:20" s="16" customFormat="1" x14ac:dyDescent="0.2">
      <c r="A65" s="91"/>
      <c r="B65" s="101" t="s">
        <v>48</v>
      </c>
      <c r="C65" s="31"/>
      <c r="D65" s="184">
        <f>SUM(D62:D64)</f>
        <v>561</v>
      </c>
      <c r="E65" s="14"/>
      <c r="F65" s="102">
        <f>SUM(F62:F64)</f>
        <v>-481</v>
      </c>
      <c r="G65" s="6"/>
      <c r="H65" s="184">
        <f>SUM(H62:H64)</f>
        <v>1293</v>
      </c>
      <c r="I65" s="14"/>
      <c r="J65" s="102">
        <f>SUM(J62:J64)</f>
        <v>1</v>
      </c>
      <c r="K65" s="10"/>
      <c r="L65" s="6"/>
      <c r="N65" s="99"/>
      <c r="O65" s="31"/>
    </row>
    <row r="66" spans="1:20" s="16" customFormat="1" x14ac:dyDescent="0.2">
      <c r="A66" s="103" t="s">
        <v>49</v>
      </c>
      <c r="B66" s="104"/>
      <c r="C66" s="56"/>
      <c r="D66" s="6"/>
      <c r="E66" s="6"/>
      <c r="F66" s="6"/>
      <c r="G66" s="6"/>
      <c r="H66" s="6"/>
      <c r="I66" s="6"/>
      <c r="J66" s="6"/>
      <c r="K66" s="10"/>
      <c r="L66" s="6"/>
      <c r="N66" s="99"/>
      <c r="O66" s="31"/>
    </row>
    <row r="67" spans="1:20" s="16" customFormat="1" x14ac:dyDescent="0.2">
      <c r="A67" s="56"/>
      <c r="B67" s="36" t="s">
        <v>39</v>
      </c>
      <c r="C67" s="56"/>
      <c r="D67" s="185">
        <f>D58+D51+D62</f>
        <v>162166</v>
      </c>
      <c r="E67" s="7"/>
      <c r="F67" s="7">
        <f>F58+F51+F62</f>
        <v>145035</v>
      </c>
      <c r="G67" s="7"/>
      <c r="H67" s="185">
        <f>H58+H51+H62</f>
        <v>776166</v>
      </c>
      <c r="I67" s="7"/>
      <c r="J67" s="7">
        <f>J58+J51+J62</f>
        <v>534763</v>
      </c>
      <c r="K67" s="9"/>
      <c r="L67" s="7"/>
      <c r="N67" s="99"/>
      <c r="O67" s="31"/>
    </row>
    <row r="68" spans="1:20" s="16" customFormat="1" x14ac:dyDescent="0.2">
      <c r="A68" s="56"/>
      <c r="B68" s="36" t="s">
        <v>40</v>
      </c>
      <c r="C68" s="56"/>
      <c r="D68" s="186">
        <f>D52</f>
        <v>181</v>
      </c>
      <c r="E68" s="6"/>
      <c r="F68" s="6">
        <f>F52</f>
        <v>0</v>
      </c>
      <c r="G68" s="6"/>
      <c r="H68" s="186">
        <f>H52</f>
        <v>1084</v>
      </c>
      <c r="I68" s="6"/>
      <c r="J68" s="6">
        <f>J52</f>
        <v>4400</v>
      </c>
      <c r="K68" s="10"/>
      <c r="L68" s="6"/>
      <c r="N68" s="99"/>
      <c r="O68" s="31"/>
    </row>
    <row r="69" spans="1:20" s="16" customFormat="1" x14ac:dyDescent="0.2">
      <c r="A69" s="56"/>
      <c r="B69" s="36" t="s">
        <v>41</v>
      </c>
      <c r="C69" s="56"/>
      <c r="D69" s="179">
        <f>+D53</f>
        <v>-103</v>
      </c>
      <c r="E69" s="5"/>
      <c r="F69" s="5">
        <f>+F53</f>
        <v>-2583</v>
      </c>
      <c r="G69" s="5"/>
      <c r="H69" s="179">
        <f>+H53</f>
        <v>811</v>
      </c>
      <c r="I69" s="5"/>
      <c r="J69" s="5">
        <f>+J53</f>
        <v>-2583</v>
      </c>
      <c r="K69" s="12"/>
      <c r="L69" s="5"/>
      <c r="N69" s="99"/>
      <c r="O69" s="31"/>
    </row>
    <row r="70" spans="1:20" s="16" customFormat="1" x14ac:dyDescent="0.2">
      <c r="A70" s="56"/>
      <c r="B70" s="36" t="s">
        <v>42</v>
      </c>
      <c r="C70" s="56"/>
      <c r="D70" s="179">
        <f>D54+D59+D63</f>
        <v>-37691</v>
      </c>
      <c r="E70" s="5"/>
      <c r="F70" s="5">
        <f>F54+F59+F63</f>
        <v>-47996</v>
      </c>
      <c r="G70" s="5"/>
      <c r="H70" s="179">
        <f>H54+H59+H63</f>
        <v>-139634</v>
      </c>
      <c r="I70" s="5"/>
      <c r="J70" s="5">
        <f>J54+J59+J63</f>
        <v>-160876</v>
      </c>
      <c r="K70" s="12"/>
      <c r="L70" s="5"/>
      <c r="N70" s="99"/>
      <c r="O70" s="31"/>
    </row>
    <row r="71" spans="1:20" s="16" customFormat="1" x14ac:dyDescent="0.2">
      <c r="A71" s="56"/>
      <c r="B71" s="36" t="s">
        <v>43</v>
      </c>
      <c r="C71" s="56"/>
      <c r="D71" s="179">
        <f>D55+D64</f>
        <v>-63982</v>
      </c>
      <c r="E71" s="5"/>
      <c r="F71" s="5">
        <f>F55+F64</f>
        <v>-51678</v>
      </c>
      <c r="G71" s="5"/>
      <c r="H71" s="179">
        <f>H55+H64</f>
        <v>-344642</v>
      </c>
      <c r="I71" s="5"/>
      <c r="J71" s="5">
        <f>J55+J64</f>
        <v>-237005</v>
      </c>
      <c r="K71" s="12"/>
      <c r="L71" s="5"/>
      <c r="N71" s="99"/>
      <c r="O71" s="31"/>
    </row>
    <row r="72" spans="1:20" s="16" customFormat="1" x14ac:dyDescent="0.2">
      <c r="A72" s="91"/>
      <c r="B72" s="101" t="s">
        <v>50</v>
      </c>
      <c r="C72" s="56"/>
      <c r="D72" s="187">
        <f>SUM(D67:D71)</f>
        <v>60571</v>
      </c>
      <c r="E72" s="7"/>
      <c r="F72" s="105">
        <f>SUM(F67:F71)</f>
        <v>42778</v>
      </c>
      <c r="G72" s="8"/>
      <c r="H72" s="187">
        <f>SUM(H67:H71)</f>
        <v>293785</v>
      </c>
      <c r="I72" s="7"/>
      <c r="J72" s="105">
        <f>SUM(J67:J71)</f>
        <v>138699</v>
      </c>
      <c r="K72" s="18"/>
      <c r="L72" s="8"/>
      <c r="N72" s="99"/>
      <c r="O72" s="31"/>
    </row>
    <row r="73" spans="1:20" s="16" customFormat="1" x14ac:dyDescent="0.2">
      <c r="A73" s="106" t="s">
        <v>51</v>
      </c>
      <c r="B73" s="104" t="s">
        <v>52</v>
      </c>
      <c r="C73" s="56"/>
      <c r="D73" s="8"/>
      <c r="E73" s="7"/>
      <c r="F73" s="8"/>
      <c r="G73" s="8"/>
      <c r="H73" s="8"/>
      <c r="I73" s="8"/>
      <c r="J73" s="8"/>
      <c r="K73" s="18"/>
      <c r="L73" s="7"/>
      <c r="M73" s="23"/>
      <c r="O73" s="31"/>
      <c r="P73" s="31"/>
      <c r="Q73" s="31"/>
    </row>
    <row r="74" spans="1:20" s="16" customFormat="1" x14ac:dyDescent="0.2">
      <c r="A74" s="106"/>
      <c r="B74" s="104"/>
      <c r="C74" s="56"/>
      <c r="D74" s="8"/>
      <c r="E74" s="7"/>
      <c r="F74" s="8"/>
      <c r="G74" s="8"/>
      <c r="H74" s="8"/>
      <c r="I74" s="8"/>
      <c r="J74" s="8"/>
      <c r="K74" s="18"/>
      <c r="L74" s="8"/>
      <c r="M74" s="8"/>
      <c r="N74" s="8"/>
      <c r="O74" s="13"/>
      <c r="P74" s="31"/>
      <c r="Q74" s="31"/>
      <c r="R74" s="31"/>
      <c r="S74" s="31"/>
      <c r="T74" s="31"/>
    </row>
    <row r="75" spans="1:20" s="16" customFormat="1" x14ac:dyDescent="0.2">
      <c r="A75" s="56"/>
      <c r="B75" s="56"/>
      <c r="C75" s="71"/>
      <c r="D75" s="96"/>
      <c r="E75" s="107"/>
      <c r="F75" s="96"/>
      <c r="G75" s="96"/>
      <c r="H75" s="96"/>
      <c r="I75" s="96"/>
      <c r="J75" s="96"/>
      <c r="K75" s="9"/>
      <c r="L75" s="96"/>
      <c r="M75" s="96"/>
      <c r="N75" s="96"/>
      <c r="O75" s="31"/>
      <c r="P75" s="99"/>
    </row>
    <row r="76" spans="1:20" s="16" customFormat="1" ht="15" x14ac:dyDescent="0.25">
      <c r="A76" s="108" t="s">
        <v>53</v>
      </c>
      <c r="B76" s="31"/>
      <c r="C76" s="56"/>
      <c r="D76" s="31"/>
      <c r="E76" s="31"/>
      <c r="F76" s="96"/>
      <c r="G76" s="96"/>
      <c r="H76" s="96"/>
      <c r="I76" s="96"/>
      <c r="J76" s="96"/>
      <c r="K76" s="9"/>
      <c r="L76" s="96"/>
      <c r="M76" s="96"/>
      <c r="N76" s="96"/>
      <c r="O76" s="31"/>
      <c r="P76" s="99"/>
    </row>
    <row r="77" spans="1:20" s="16" customFormat="1" ht="13.5" thickBot="1" x14ac:dyDescent="0.25">
      <c r="A77" s="54" t="s">
        <v>54</v>
      </c>
      <c r="B77" s="54"/>
      <c r="C77" s="54"/>
      <c r="D77" s="54"/>
      <c r="E77" s="54"/>
      <c r="F77" s="109"/>
      <c r="G77" s="109"/>
      <c r="H77" s="109"/>
      <c r="I77" s="96"/>
      <c r="J77" s="109"/>
      <c r="K77" s="110"/>
      <c r="L77" s="96"/>
      <c r="M77" s="8"/>
    </row>
    <row r="78" spans="1:20" s="16" customFormat="1" x14ac:dyDescent="0.2">
      <c r="A78" s="56"/>
      <c r="B78" s="56"/>
      <c r="C78" s="31"/>
      <c r="D78" s="59" t="s">
        <v>23</v>
      </c>
      <c r="E78" s="59"/>
      <c r="F78" s="59"/>
      <c r="G78" s="60"/>
      <c r="H78" s="59" t="str">
        <f>$H$32</f>
        <v>Year ended</v>
      </c>
      <c r="I78" s="59"/>
      <c r="J78" s="59"/>
      <c r="K78" s="61"/>
      <c r="L78" s="62"/>
      <c r="M78" s="8"/>
    </row>
    <row r="79" spans="1:20" s="16" customFormat="1" x14ac:dyDescent="0.2">
      <c r="A79" s="31"/>
      <c r="B79" s="31"/>
      <c r="C79" s="31"/>
      <c r="D79" s="65" t="str">
        <f>+$D$33</f>
        <v>December 31,</v>
      </c>
      <c r="E79" s="65"/>
      <c r="F79" s="65"/>
      <c r="G79" s="66"/>
      <c r="H79" s="65" t="str">
        <f>+$D$33</f>
        <v>December 31,</v>
      </c>
      <c r="I79" s="65"/>
      <c r="J79" s="65"/>
      <c r="K79" s="67"/>
      <c r="L79" s="68"/>
      <c r="M79" s="8"/>
    </row>
    <row r="80" spans="1:20" s="16" customFormat="1" x14ac:dyDescent="0.2">
      <c r="A80" s="111" t="s">
        <v>26</v>
      </c>
      <c r="B80" s="111"/>
      <c r="C80" s="31"/>
      <c r="D80" s="174">
        <f>+$D$34</f>
        <v>2012</v>
      </c>
      <c r="E80" s="72"/>
      <c r="F80" s="73">
        <f>+$F$34</f>
        <v>2011</v>
      </c>
      <c r="G80" s="74"/>
      <c r="H80" s="174">
        <f>+$D$34</f>
        <v>2012</v>
      </c>
      <c r="I80" s="72"/>
      <c r="J80" s="73">
        <f>+$F$34</f>
        <v>2011</v>
      </c>
      <c r="K80" s="18"/>
      <c r="L80" s="1"/>
      <c r="N80" s="31"/>
    </row>
    <row r="81" spans="1:16" s="16" customFormat="1" x14ac:dyDescent="0.2">
      <c r="A81" s="112"/>
      <c r="B81" s="112"/>
      <c r="D81" s="76" t="s">
        <v>28</v>
      </c>
      <c r="E81" s="76"/>
      <c r="F81" s="76"/>
      <c r="G81" s="76"/>
      <c r="H81" s="76"/>
      <c r="I81" s="76"/>
      <c r="J81" s="76"/>
      <c r="K81" s="77"/>
      <c r="L81" s="77"/>
      <c r="M81" s="8"/>
    </row>
    <row r="82" spans="1:16" s="16" customFormat="1" x14ac:dyDescent="0.2">
      <c r="A82" s="31"/>
      <c r="B82" s="31" t="s">
        <v>55</v>
      </c>
      <c r="C82" s="6"/>
      <c r="D82" s="181">
        <f>+H82-40957</f>
        <v>16326</v>
      </c>
      <c r="E82" s="13"/>
      <c r="F82" s="13">
        <v>9898</v>
      </c>
      <c r="G82" s="13"/>
      <c r="H82" s="181">
        <f>55913+1369+1</f>
        <v>57283</v>
      </c>
      <c r="I82" s="13"/>
      <c r="J82" s="13">
        <v>42660</v>
      </c>
      <c r="K82" s="18"/>
      <c r="L82" s="7"/>
      <c r="N82" s="31"/>
    </row>
    <row r="83" spans="1:16" s="16" customFormat="1" x14ac:dyDescent="0.2">
      <c r="A83" s="31"/>
      <c r="B83" s="31" t="s">
        <v>56</v>
      </c>
      <c r="C83" s="14"/>
      <c r="D83" s="182">
        <f>+H83+14548</f>
        <v>-4412</v>
      </c>
      <c r="E83" s="14"/>
      <c r="F83" s="14">
        <v>-7849</v>
      </c>
      <c r="G83" s="14"/>
      <c r="H83" s="182">
        <f>-18960</f>
        <v>-18960</v>
      </c>
      <c r="I83" s="14"/>
      <c r="J83" s="14">
        <v>-18379</v>
      </c>
      <c r="K83" s="18"/>
      <c r="L83" s="6"/>
      <c r="N83" s="31"/>
    </row>
    <row r="84" spans="1:16" s="16" customFormat="1" x14ac:dyDescent="0.2">
      <c r="A84" s="91"/>
      <c r="B84" s="91" t="s">
        <v>57</v>
      </c>
      <c r="D84" s="187">
        <f>SUM(D82:D83)</f>
        <v>11914</v>
      </c>
      <c r="E84" s="14"/>
      <c r="F84" s="105">
        <f>SUM(F82:F83)</f>
        <v>2049</v>
      </c>
      <c r="G84" s="105"/>
      <c r="H84" s="187">
        <f>SUM(H82:H83)</f>
        <v>38323</v>
      </c>
      <c r="I84" s="14"/>
      <c r="J84" s="105">
        <f>SUM(J82:J83)</f>
        <v>24281</v>
      </c>
      <c r="K84" s="18"/>
      <c r="L84" s="8"/>
      <c r="N84" s="31"/>
    </row>
    <row r="85" spans="1:16" s="16" customFormat="1" x14ac:dyDescent="0.2">
      <c r="A85" s="56"/>
      <c r="B85" s="56"/>
      <c r="C85" s="71"/>
      <c r="D85" s="96"/>
      <c r="E85" s="107"/>
      <c r="F85" s="96"/>
      <c r="G85" s="96"/>
      <c r="H85" s="96"/>
      <c r="I85" s="96"/>
      <c r="J85" s="96"/>
      <c r="K85" s="9"/>
      <c r="L85" s="96"/>
      <c r="M85" s="96"/>
      <c r="N85" s="8"/>
    </row>
    <row r="86" spans="1:16" s="16" customFormat="1" x14ac:dyDescent="0.2">
      <c r="A86" s="95"/>
      <c r="B86" s="95"/>
      <c r="C86" s="56"/>
      <c r="D86" s="96"/>
      <c r="E86" s="7"/>
      <c r="F86" s="7"/>
      <c r="G86" s="7"/>
      <c r="H86" s="7"/>
      <c r="I86" s="7"/>
      <c r="J86" s="7"/>
      <c r="K86" s="9"/>
      <c r="L86" s="7"/>
      <c r="M86" s="7"/>
      <c r="N86" s="7"/>
      <c r="O86" s="7"/>
      <c r="P86" s="99"/>
    </row>
    <row r="87" spans="1:16" s="16" customFormat="1" ht="15" x14ac:dyDescent="0.25">
      <c r="A87" s="113" t="s">
        <v>58</v>
      </c>
      <c r="B87" s="31"/>
      <c r="C87" s="31"/>
      <c r="D87" s="114"/>
      <c r="E87" s="31"/>
      <c r="F87" s="31"/>
      <c r="G87" s="31"/>
      <c r="H87" s="31"/>
      <c r="I87" s="56"/>
      <c r="J87" s="31"/>
      <c r="K87" s="52"/>
      <c r="L87" s="31"/>
      <c r="M87" s="31"/>
      <c r="N87" s="31"/>
      <c r="O87" s="114"/>
      <c r="P87" s="31"/>
    </row>
    <row r="88" spans="1:16" s="16" customFormat="1" ht="13.5" thickBot="1" x14ac:dyDescent="0.25">
      <c r="A88" s="54" t="s">
        <v>59</v>
      </c>
      <c r="B88" s="54"/>
      <c r="C88" s="54"/>
      <c r="D88" s="55"/>
      <c r="E88" s="54"/>
      <c r="F88" s="54"/>
      <c r="G88" s="54"/>
      <c r="H88" s="54"/>
      <c r="I88" s="54"/>
      <c r="J88" s="54"/>
      <c r="K88" s="57"/>
      <c r="L88" s="56"/>
    </row>
    <row r="89" spans="1:16" s="16" customFormat="1" x14ac:dyDescent="0.2">
      <c r="A89" s="56"/>
      <c r="B89" s="56"/>
      <c r="C89" s="56"/>
      <c r="D89" s="59" t="s">
        <v>23</v>
      </c>
      <c r="E89" s="59"/>
      <c r="F89" s="59"/>
      <c r="G89" s="60"/>
      <c r="H89" s="59" t="str">
        <f>$H$32</f>
        <v>Year ended</v>
      </c>
      <c r="I89" s="59"/>
      <c r="J89" s="59"/>
      <c r="K89" s="61"/>
      <c r="L89" s="62"/>
      <c r="M89" s="66"/>
      <c r="N89" s="66"/>
    </row>
    <row r="90" spans="1:16" s="16" customFormat="1" x14ac:dyDescent="0.2">
      <c r="A90" s="31"/>
      <c r="B90" s="31"/>
      <c r="C90" s="31"/>
      <c r="D90" s="65" t="str">
        <f>+$D$33</f>
        <v>December 31,</v>
      </c>
      <c r="E90" s="65"/>
      <c r="F90" s="65"/>
      <c r="G90" s="66"/>
      <c r="H90" s="65" t="str">
        <f>+$D$33</f>
        <v>December 31,</v>
      </c>
      <c r="I90" s="65"/>
      <c r="J90" s="65"/>
      <c r="K90" s="67"/>
      <c r="L90" s="68"/>
      <c r="M90" s="66"/>
      <c r="N90" s="66"/>
    </row>
    <row r="91" spans="1:16" s="16" customFormat="1" x14ac:dyDescent="0.2">
      <c r="A91" s="111" t="s">
        <v>26</v>
      </c>
      <c r="B91" s="82"/>
      <c r="C91" s="31"/>
      <c r="D91" s="174">
        <f>+$D$34</f>
        <v>2012</v>
      </c>
      <c r="E91" s="72"/>
      <c r="F91" s="73">
        <f>+$F$34</f>
        <v>2011</v>
      </c>
      <c r="G91" s="74"/>
      <c r="H91" s="174">
        <f>+$D$34</f>
        <v>2012</v>
      </c>
      <c r="I91" s="72"/>
      <c r="J91" s="73">
        <f>+$F$34</f>
        <v>2011</v>
      </c>
      <c r="K91" s="97"/>
      <c r="L91" s="1"/>
    </row>
    <row r="92" spans="1:16" s="16" customFormat="1" x14ac:dyDescent="0.2">
      <c r="A92" s="112"/>
      <c r="B92" s="56"/>
      <c r="C92" s="31"/>
      <c r="D92" s="115" t="s">
        <v>28</v>
      </c>
      <c r="E92" s="115"/>
      <c r="F92" s="115"/>
      <c r="G92" s="115"/>
      <c r="H92" s="115"/>
      <c r="I92" s="115"/>
      <c r="J92" s="115"/>
      <c r="K92" s="116"/>
      <c r="L92" s="116"/>
    </row>
    <row r="93" spans="1:16" s="16" customFormat="1" x14ac:dyDescent="0.2">
      <c r="A93" s="31"/>
      <c r="B93" s="31" t="s">
        <v>60</v>
      </c>
      <c r="C93" s="31"/>
      <c r="D93" s="181">
        <f>+H93-167260</f>
        <v>55255</v>
      </c>
      <c r="E93" s="13"/>
      <c r="F93" s="13">
        <v>53222</v>
      </c>
      <c r="G93" s="13"/>
      <c r="H93" s="181">
        <f>220005+2510</f>
        <v>222515</v>
      </c>
      <c r="I93" s="13"/>
      <c r="J93" s="13">
        <v>210842</v>
      </c>
      <c r="K93" s="24"/>
      <c r="L93" s="7"/>
    </row>
    <row r="94" spans="1:16" s="16" customFormat="1" x14ac:dyDescent="0.2">
      <c r="A94" s="31"/>
      <c r="B94" s="31" t="s">
        <v>61</v>
      </c>
      <c r="C94" s="31"/>
      <c r="D94" s="182">
        <f>+H94+65317</f>
        <v>-17564</v>
      </c>
      <c r="E94" s="14"/>
      <c r="F94" s="14">
        <v>-5226</v>
      </c>
      <c r="G94" s="14"/>
      <c r="H94" s="182">
        <f>-81512-1369</f>
        <v>-82881</v>
      </c>
      <c r="I94" s="14"/>
      <c r="J94" s="14">
        <v>-49966</v>
      </c>
      <c r="K94" s="24"/>
      <c r="L94" s="6"/>
    </row>
    <row r="95" spans="1:16" s="16" customFormat="1" x14ac:dyDescent="0.2">
      <c r="A95" s="31"/>
      <c r="B95" s="31" t="s">
        <v>62</v>
      </c>
      <c r="C95" s="31"/>
      <c r="D95" s="182">
        <f>-D71</f>
        <v>63982</v>
      </c>
      <c r="E95" s="14"/>
      <c r="F95" s="14">
        <v>51678</v>
      </c>
      <c r="G95" s="14"/>
      <c r="H95" s="182">
        <f>-H71</f>
        <v>344642</v>
      </c>
      <c r="I95" s="14"/>
      <c r="J95" s="14">
        <v>237005</v>
      </c>
      <c r="K95" s="24"/>
      <c r="L95" s="6"/>
    </row>
    <row r="96" spans="1:16" s="16" customFormat="1" x14ac:dyDescent="0.2">
      <c r="A96" s="91"/>
      <c r="B96" s="91" t="s">
        <v>57</v>
      </c>
      <c r="C96" s="31"/>
      <c r="D96" s="187">
        <f>SUM(D93:D95)</f>
        <v>101673</v>
      </c>
      <c r="E96" s="14"/>
      <c r="F96" s="105">
        <f>SUM(F93:F95)</f>
        <v>99674</v>
      </c>
      <c r="G96" s="8"/>
      <c r="H96" s="187">
        <f>SUM(H93:H95)</f>
        <v>484276</v>
      </c>
      <c r="I96" s="14"/>
      <c r="J96" s="105">
        <f>SUM(J93:J95)</f>
        <v>397881</v>
      </c>
      <c r="K96" s="24"/>
      <c r="L96" s="8"/>
    </row>
    <row r="97" spans="1:16" s="16" customFormat="1" x14ac:dyDescent="0.2">
      <c r="A97" s="31"/>
      <c r="B97" s="31"/>
      <c r="C97" s="31"/>
      <c r="D97" s="14"/>
      <c r="E97" s="14"/>
      <c r="F97" s="14"/>
      <c r="G97" s="14"/>
      <c r="H97" s="14"/>
      <c r="I97" s="6"/>
      <c r="J97" s="14"/>
      <c r="K97" s="117"/>
      <c r="L97" s="14"/>
      <c r="M97" s="14"/>
      <c r="N97" s="14"/>
      <c r="O97" s="14"/>
    </row>
    <row r="98" spans="1:16" s="16" customFormat="1" x14ac:dyDescent="0.2">
      <c r="A98" s="118" t="s">
        <v>63</v>
      </c>
      <c r="B98" s="31"/>
      <c r="C98" s="31"/>
      <c r="D98" s="14"/>
      <c r="E98" s="14"/>
      <c r="F98" s="14"/>
      <c r="G98" s="14"/>
      <c r="H98" s="14"/>
      <c r="I98" s="6"/>
      <c r="J98" s="14"/>
      <c r="K98" s="117"/>
      <c r="L98" s="14"/>
      <c r="M98" s="14"/>
      <c r="N98" s="14"/>
      <c r="P98" s="14"/>
    </row>
    <row r="99" spans="1:16" s="16" customFormat="1" x14ac:dyDescent="0.2">
      <c r="A99" s="118" t="s">
        <v>64</v>
      </c>
      <c r="B99" s="31"/>
      <c r="C99" s="31"/>
      <c r="D99" s="14"/>
      <c r="E99" s="14"/>
      <c r="F99" s="119"/>
      <c r="G99" s="119"/>
      <c r="H99" s="119"/>
      <c r="I99" s="120"/>
      <c r="J99" s="119"/>
      <c r="K99" s="117"/>
      <c r="L99" s="14"/>
      <c r="M99" s="14"/>
      <c r="N99" s="14"/>
      <c r="P99" s="14"/>
    </row>
    <row r="100" spans="1:16" s="16" customFormat="1" x14ac:dyDescent="0.2">
      <c r="A100" s="118" t="s">
        <v>65</v>
      </c>
      <c r="B100" s="31"/>
      <c r="C100" s="31"/>
      <c r="D100" s="14"/>
      <c r="E100" s="14"/>
      <c r="F100" s="14"/>
      <c r="G100" s="14"/>
      <c r="H100" s="14"/>
      <c r="I100" s="6"/>
      <c r="J100" s="14"/>
      <c r="K100" s="117"/>
      <c r="L100" s="14"/>
      <c r="M100" s="14"/>
      <c r="N100" s="14"/>
      <c r="P100" s="14"/>
    </row>
    <row r="101" spans="1:16" s="16" customFormat="1" x14ac:dyDescent="0.2">
      <c r="A101" s="118" t="s">
        <v>66</v>
      </c>
      <c r="B101" s="31"/>
      <c r="C101" s="31"/>
      <c r="D101" s="14"/>
      <c r="E101" s="14"/>
      <c r="F101" s="14"/>
      <c r="G101" s="14"/>
      <c r="H101" s="14"/>
      <c r="I101" s="6"/>
      <c r="J101" s="14"/>
      <c r="K101" s="117"/>
      <c r="L101" s="14"/>
      <c r="M101" s="14"/>
      <c r="N101" s="14"/>
      <c r="P101" s="14"/>
    </row>
    <row r="102" spans="1:16" s="16" customFormat="1" x14ac:dyDescent="0.2">
      <c r="A102" s="118"/>
      <c r="B102" s="31"/>
      <c r="C102" s="31"/>
      <c r="D102" s="14"/>
      <c r="E102" s="14"/>
      <c r="F102" s="14"/>
      <c r="G102" s="14"/>
      <c r="H102" s="14"/>
      <c r="I102" s="6"/>
      <c r="J102" s="14"/>
      <c r="K102" s="117"/>
      <c r="L102" s="14"/>
      <c r="M102" s="14"/>
      <c r="N102" s="14"/>
      <c r="P102" s="14"/>
    </row>
    <row r="103" spans="1:16" s="16" customFormat="1" x14ac:dyDescent="0.2">
      <c r="A103" s="118" t="s">
        <v>67</v>
      </c>
      <c r="B103" s="31"/>
      <c r="C103" s="31"/>
      <c r="D103" s="14"/>
      <c r="E103" s="14"/>
      <c r="F103" s="14"/>
      <c r="G103" s="14"/>
      <c r="H103" s="14"/>
      <c r="I103" s="6"/>
      <c r="J103" s="14"/>
      <c r="K103" s="117"/>
      <c r="L103" s="14"/>
      <c r="M103" s="14"/>
      <c r="N103" s="14"/>
      <c r="P103" s="14"/>
    </row>
    <row r="104" spans="1:16" s="16" customFormat="1" x14ac:dyDescent="0.2">
      <c r="A104" s="118" t="s">
        <v>68</v>
      </c>
      <c r="B104" s="31"/>
      <c r="C104" s="31"/>
      <c r="D104" s="14"/>
      <c r="E104" s="14"/>
      <c r="F104" s="14"/>
      <c r="G104" s="14"/>
      <c r="H104" s="14"/>
      <c r="I104" s="6"/>
      <c r="J104" s="14"/>
      <c r="K104" s="117"/>
      <c r="L104" s="14"/>
      <c r="M104" s="14"/>
      <c r="N104" s="14"/>
      <c r="P104" s="14"/>
    </row>
    <row r="105" spans="1:16" s="16" customFormat="1" x14ac:dyDescent="0.2">
      <c r="A105" s="118" t="s">
        <v>69</v>
      </c>
      <c r="B105" s="31"/>
      <c r="C105" s="31"/>
      <c r="D105" s="14"/>
      <c r="E105" s="14"/>
      <c r="F105" s="14"/>
      <c r="G105" s="14"/>
      <c r="H105" s="14"/>
      <c r="I105" s="6"/>
      <c r="J105" s="14"/>
      <c r="K105" s="117"/>
      <c r="L105" s="14"/>
      <c r="M105" s="14"/>
      <c r="N105" s="14"/>
      <c r="P105" s="14"/>
    </row>
    <row r="106" spans="1:16" s="16" customFormat="1" x14ac:dyDescent="0.2">
      <c r="A106" s="118" t="s">
        <v>70</v>
      </c>
      <c r="B106" s="31"/>
      <c r="C106" s="31"/>
      <c r="D106" s="14"/>
      <c r="E106" s="14"/>
      <c r="F106" s="14"/>
      <c r="G106" s="14"/>
      <c r="H106" s="14"/>
      <c r="I106" s="6"/>
      <c r="J106" s="14"/>
      <c r="K106" s="117"/>
      <c r="L106" s="14"/>
      <c r="M106" s="14"/>
      <c r="N106" s="14"/>
      <c r="P106" s="14"/>
    </row>
    <row r="107" spans="1:16" s="16" customFormat="1" x14ac:dyDescent="0.2">
      <c r="A107" s="50"/>
      <c r="B107" s="31"/>
      <c r="C107" s="31"/>
      <c r="D107" s="14"/>
      <c r="E107" s="14"/>
      <c r="F107" s="14"/>
      <c r="G107" s="14"/>
      <c r="H107" s="14"/>
      <c r="I107" s="6"/>
      <c r="J107" s="14"/>
      <c r="K107" s="117"/>
      <c r="L107" s="14"/>
      <c r="M107" s="14"/>
      <c r="N107" s="14"/>
      <c r="P107" s="14"/>
    </row>
    <row r="108" spans="1:16" s="16" customFormat="1" ht="15" x14ac:dyDescent="0.25">
      <c r="A108" s="113" t="s">
        <v>71</v>
      </c>
      <c r="B108" s="31"/>
      <c r="C108" s="31"/>
      <c r="D108" s="121"/>
      <c r="E108" s="14"/>
      <c r="F108" s="14"/>
      <c r="G108" s="14"/>
      <c r="H108" s="14"/>
      <c r="I108" s="6"/>
      <c r="J108" s="6"/>
      <c r="K108" s="10"/>
      <c r="L108" s="6"/>
      <c r="M108" s="6"/>
      <c r="N108" s="6"/>
    </row>
    <row r="109" spans="1:16" s="16" customFormat="1" ht="13.5" thickBot="1" x14ac:dyDescent="0.25">
      <c r="A109" s="54" t="s">
        <v>72</v>
      </c>
      <c r="B109" s="54"/>
      <c r="C109" s="54"/>
      <c r="D109" s="122"/>
      <c r="E109" s="122"/>
      <c r="F109" s="122"/>
      <c r="G109" s="122"/>
      <c r="H109" s="122"/>
      <c r="I109" s="6"/>
      <c r="J109" s="122"/>
      <c r="K109" s="123"/>
      <c r="L109" s="6"/>
      <c r="M109" s="6"/>
      <c r="N109" s="6"/>
    </row>
    <row r="110" spans="1:16" s="16" customFormat="1" x14ac:dyDescent="0.2">
      <c r="A110" s="31"/>
      <c r="B110" s="31"/>
      <c r="C110" s="31"/>
      <c r="D110" s="59" t="s">
        <v>23</v>
      </c>
      <c r="E110" s="59"/>
      <c r="F110" s="59"/>
      <c r="G110" s="60"/>
      <c r="H110" s="59" t="str">
        <f>$H$32</f>
        <v>Year ended</v>
      </c>
      <c r="I110" s="59"/>
      <c r="J110" s="59"/>
      <c r="K110" s="10"/>
      <c r="L110" s="62"/>
      <c r="M110" s="60"/>
      <c r="N110" s="6"/>
    </row>
    <row r="111" spans="1:16" s="16" customFormat="1" x14ac:dyDescent="0.2">
      <c r="A111" s="31"/>
      <c r="B111" s="31"/>
      <c r="C111" s="31"/>
      <c r="D111" s="65" t="str">
        <f>+$D$33</f>
        <v>December 31,</v>
      </c>
      <c r="E111" s="65"/>
      <c r="F111" s="65"/>
      <c r="G111" s="66"/>
      <c r="H111" s="65" t="str">
        <f>+$D$33</f>
        <v>December 31,</v>
      </c>
      <c r="I111" s="65"/>
      <c r="J111" s="65"/>
      <c r="K111" s="10"/>
      <c r="L111" s="68"/>
      <c r="M111" s="66"/>
      <c r="N111" s="6"/>
    </row>
    <row r="112" spans="1:16" s="16" customFormat="1" x14ac:dyDescent="0.2">
      <c r="A112" s="111" t="s">
        <v>26</v>
      </c>
      <c r="B112" s="82"/>
      <c r="C112" s="31"/>
      <c r="D112" s="174">
        <f>+$D$34</f>
        <v>2012</v>
      </c>
      <c r="E112" s="72"/>
      <c r="F112" s="73">
        <f>+$F$34</f>
        <v>2011</v>
      </c>
      <c r="G112" s="74"/>
      <c r="H112" s="174">
        <f>+$D$34</f>
        <v>2012</v>
      </c>
      <c r="I112" s="72"/>
      <c r="J112" s="73">
        <f>+$F$34</f>
        <v>2011</v>
      </c>
      <c r="K112" s="97"/>
      <c r="L112" s="1"/>
      <c r="M112" s="6"/>
    </row>
    <row r="113" spans="1:15" s="16" customFormat="1" x14ac:dyDescent="0.2">
      <c r="A113" s="112"/>
      <c r="B113" s="56"/>
      <c r="C113" s="31"/>
      <c r="D113" s="115" t="s">
        <v>28</v>
      </c>
      <c r="E113" s="115"/>
      <c r="F113" s="115"/>
      <c r="G113" s="115"/>
      <c r="H113" s="115"/>
      <c r="I113" s="115"/>
      <c r="J113" s="115"/>
      <c r="K113" s="116"/>
      <c r="L113" s="116"/>
      <c r="M113" s="124"/>
      <c r="N113" s="6"/>
    </row>
    <row r="114" spans="1:15" s="16" customFormat="1" x14ac:dyDescent="0.2">
      <c r="A114" s="31"/>
      <c r="B114" s="31" t="s">
        <v>73</v>
      </c>
      <c r="C114" s="31"/>
      <c r="D114" s="181">
        <f>H114-829</f>
        <v>103</v>
      </c>
      <c r="E114" s="13"/>
      <c r="F114" s="13">
        <v>4582</v>
      </c>
      <c r="G114" s="13"/>
      <c r="H114" s="181">
        <f>829+103</f>
        <v>932</v>
      </c>
      <c r="I114" s="13"/>
      <c r="J114" s="13">
        <v>4582</v>
      </c>
      <c r="K114" s="9"/>
      <c r="L114" s="7"/>
      <c r="M114" s="10"/>
    </row>
    <row r="115" spans="1:15" s="16" customFormat="1" x14ac:dyDescent="0.2">
      <c r="A115" s="31"/>
      <c r="B115" s="31" t="s">
        <v>74</v>
      </c>
      <c r="C115" s="31"/>
      <c r="D115" s="182">
        <f>H115+1743</f>
        <v>0</v>
      </c>
      <c r="E115" s="13"/>
      <c r="F115" s="100">
        <v>-1999</v>
      </c>
      <c r="G115" s="100"/>
      <c r="H115" s="182">
        <v>-1743</v>
      </c>
      <c r="I115" s="13"/>
      <c r="J115" s="100">
        <v>-1999</v>
      </c>
      <c r="K115" s="10"/>
      <c r="L115" s="6"/>
      <c r="M115" s="6"/>
    </row>
    <row r="116" spans="1:15" s="16" customFormat="1" x14ac:dyDescent="0.2">
      <c r="A116" s="31"/>
      <c r="B116" s="31" t="s">
        <v>75</v>
      </c>
      <c r="C116" s="31"/>
      <c r="D116" s="182">
        <v>0</v>
      </c>
      <c r="E116" s="14"/>
      <c r="F116" s="14">
        <v>0</v>
      </c>
      <c r="G116" s="14"/>
      <c r="H116" s="182">
        <v>0</v>
      </c>
      <c r="I116" s="14"/>
      <c r="J116" s="14">
        <v>0</v>
      </c>
      <c r="K116" s="10"/>
      <c r="L116" s="6"/>
      <c r="M116" s="6"/>
    </row>
    <row r="117" spans="1:15" s="16" customFormat="1" x14ac:dyDescent="0.2">
      <c r="A117" s="91"/>
      <c r="B117" s="91" t="s">
        <v>57</v>
      </c>
      <c r="C117" s="31"/>
      <c r="D117" s="187">
        <f>SUM(D114:D116)</f>
        <v>103</v>
      </c>
      <c r="E117" s="14"/>
      <c r="F117" s="105">
        <f>SUM(F114:F116)</f>
        <v>2583</v>
      </c>
      <c r="G117" s="8"/>
      <c r="H117" s="187">
        <f>SUM(H114:H116)</f>
        <v>-811</v>
      </c>
      <c r="I117" s="14"/>
      <c r="J117" s="105">
        <f>SUM(J114:J116)</f>
        <v>2583</v>
      </c>
      <c r="K117" s="18"/>
      <c r="L117" s="8"/>
      <c r="M117" s="6"/>
    </row>
    <row r="118" spans="1:15" s="16" customFormat="1" x14ac:dyDescent="0.2">
      <c r="A118" s="56"/>
      <c r="B118" s="56"/>
      <c r="C118" s="56"/>
      <c r="D118" s="6"/>
      <c r="E118" s="6"/>
      <c r="F118" s="6"/>
      <c r="G118" s="6"/>
      <c r="H118" s="6"/>
      <c r="I118" s="6"/>
      <c r="J118" s="6"/>
      <c r="K118" s="10"/>
      <c r="L118" s="6"/>
      <c r="M118" s="6"/>
      <c r="N118" s="6"/>
    </row>
    <row r="119" spans="1:15" s="16" customFormat="1" x14ac:dyDescent="0.2">
      <c r="A119" s="56"/>
      <c r="B119" s="56"/>
      <c r="C119" s="56"/>
      <c r="D119" s="6"/>
      <c r="E119" s="6"/>
      <c r="F119" s="6"/>
      <c r="G119" s="6"/>
      <c r="H119" s="6"/>
      <c r="I119" s="6"/>
      <c r="J119" s="6"/>
      <c r="K119" s="10"/>
      <c r="L119" s="6"/>
      <c r="M119" s="6"/>
      <c r="N119" s="6"/>
    </row>
    <row r="120" spans="1:15" s="16" customFormat="1" ht="15" x14ac:dyDescent="0.25">
      <c r="A120" s="113" t="s">
        <v>76</v>
      </c>
      <c r="B120" s="31"/>
      <c r="C120" s="31"/>
      <c r="D120" s="14"/>
      <c r="E120" s="14"/>
      <c r="F120" s="14"/>
      <c r="G120" s="14"/>
      <c r="H120" s="14"/>
      <c r="I120" s="6"/>
      <c r="J120" s="14"/>
      <c r="K120" s="117"/>
      <c r="L120" s="14"/>
      <c r="M120" s="14"/>
      <c r="N120" s="14"/>
      <c r="O120" s="14"/>
    </row>
    <row r="121" spans="1:15" s="16" customFormat="1" ht="13.5" thickBot="1" x14ac:dyDescent="0.25">
      <c r="A121" s="54" t="s">
        <v>77</v>
      </c>
      <c r="B121" s="54"/>
      <c r="C121" s="54"/>
      <c r="D121" s="122"/>
      <c r="E121" s="122"/>
      <c r="F121" s="122"/>
      <c r="G121" s="122"/>
      <c r="H121" s="122"/>
      <c r="I121" s="122"/>
      <c r="J121" s="122"/>
      <c r="K121" s="123"/>
      <c r="L121" s="6"/>
    </row>
    <row r="122" spans="1:15" s="16" customFormat="1" x14ac:dyDescent="0.2">
      <c r="A122" s="31"/>
      <c r="B122" s="31"/>
      <c r="C122" s="31"/>
      <c r="D122" s="59" t="s">
        <v>23</v>
      </c>
      <c r="E122" s="59"/>
      <c r="F122" s="59"/>
      <c r="G122" s="60"/>
      <c r="H122" s="59" t="str">
        <f>$H$32</f>
        <v>Year ended</v>
      </c>
      <c r="I122" s="59"/>
      <c r="J122" s="59"/>
      <c r="K122" s="61"/>
      <c r="L122" s="62"/>
      <c r="M122" s="66"/>
      <c r="N122" s="66"/>
    </row>
    <row r="123" spans="1:15" s="16" customFormat="1" x14ac:dyDescent="0.2">
      <c r="A123" s="31"/>
      <c r="B123" s="31"/>
      <c r="C123" s="31"/>
      <c r="D123" s="65" t="str">
        <f>+$D$33</f>
        <v>December 31,</v>
      </c>
      <c r="E123" s="65"/>
      <c r="F123" s="65"/>
      <c r="G123" s="66"/>
      <c r="H123" s="65" t="str">
        <f>+$D$33</f>
        <v>December 31,</v>
      </c>
      <c r="I123" s="65"/>
      <c r="J123" s="65"/>
      <c r="K123" s="67"/>
      <c r="L123" s="68"/>
      <c r="M123" s="66"/>
      <c r="N123" s="66"/>
    </row>
    <row r="124" spans="1:15" s="16" customFormat="1" x14ac:dyDescent="0.2">
      <c r="A124" s="111" t="s">
        <v>26</v>
      </c>
      <c r="B124" s="82"/>
      <c r="C124" s="31"/>
      <c r="D124" s="174">
        <f>+$D$34</f>
        <v>2012</v>
      </c>
      <c r="E124" s="72"/>
      <c r="F124" s="73">
        <f>+$F$34</f>
        <v>2011</v>
      </c>
      <c r="G124" s="74"/>
      <c r="H124" s="174">
        <f>+$D$34</f>
        <v>2012</v>
      </c>
      <c r="I124" s="72"/>
      <c r="J124" s="73">
        <f>+$F$34</f>
        <v>2011</v>
      </c>
      <c r="K124" s="97"/>
      <c r="L124" s="1"/>
    </row>
    <row r="125" spans="1:15" s="16" customFormat="1" x14ac:dyDescent="0.2">
      <c r="A125" s="112"/>
      <c r="B125" s="56"/>
      <c r="C125" s="31"/>
      <c r="D125" s="115" t="s">
        <v>28</v>
      </c>
      <c r="E125" s="115"/>
      <c r="F125" s="115"/>
      <c r="G125" s="115"/>
      <c r="H125" s="115"/>
      <c r="I125" s="115"/>
      <c r="J125" s="115"/>
      <c r="K125" s="116"/>
      <c r="L125" s="116"/>
      <c r="M125" s="115"/>
      <c r="N125" s="115"/>
    </row>
    <row r="126" spans="1:15" s="16" customFormat="1" x14ac:dyDescent="0.2">
      <c r="A126" s="31"/>
      <c r="B126" s="31" t="s">
        <v>78</v>
      </c>
      <c r="C126" s="31"/>
      <c r="D126" s="181">
        <f>+H126+39321</f>
        <v>-12051</v>
      </c>
      <c r="E126" s="13"/>
      <c r="F126" s="13">
        <v>-13269</v>
      </c>
      <c r="G126" s="13"/>
      <c r="H126" s="181">
        <v>-51372</v>
      </c>
      <c r="I126" s="13"/>
      <c r="J126" s="13">
        <v>-50459</v>
      </c>
      <c r="K126" s="9"/>
    </row>
    <row r="127" spans="1:15" s="16" customFormat="1" x14ac:dyDescent="0.2">
      <c r="A127" s="31"/>
      <c r="B127" s="31" t="s">
        <v>79</v>
      </c>
      <c r="C127" s="31"/>
      <c r="D127" s="182">
        <f>+H127-4269</f>
        <v>1341</v>
      </c>
      <c r="E127" s="14"/>
      <c r="F127" s="14">
        <v>1450</v>
      </c>
      <c r="G127" s="14"/>
      <c r="H127" s="182">
        <v>5610</v>
      </c>
      <c r="I127" s="14"/>
      <c r="J127" s="14">
        <v>6409</v>
      </c>
      <c r="K127" s="10"/>
    </row>
    <row r="128" spans="1:15" s="16" customFormat="1" x14ac:dyDescent="0.2">
      <c r="A128" s="31"/>
      <c r="B128" s="31" t="s">
        <v>80</v>
      </c>
      <c r="C128" s="31"/>
      <c r="D128" s="182">
        <f>+H128-5080</f>
        <v>2895</v>
      </c>
      <c r="E128" s="14"/>
      <c r="F128" s="14">
        <v>811</v>
      </c>
      <c r="G128" s="14"/>
      <c r="H128" s="182">
        <v>7975</v>
      </c>
      <c r="I128" s="14"/>
      <c r="J128" s="14">
        <v>1880</v>
      </c>
      <c r="K128" s="10"/>
    </row>
    <row r="129" spans="1:16" s="16" customFormat="1" x14ac:dyDescent="0.2">
      <c r="A129" s="91"/>
      <c r="B129" s="91" t="s">
        <v>57</v>
      </c>
      <c r="C129" s="31"/>
      <c r="D129" s="187">
        <f>SUM(D126:D128)</f>
        <v>-7815</v>
      </c>
      <c r="E129" s="14"/>
      <c r="F129" s="105">
        <f>SUM(F126:F128)</f>
        <v>-11008</v>
      </c>
      <c r="G129" s="8"/>
      <c r="H129" s="187">
        <f>SUM(H126:H128)</f>
        <v>-37787</v>
      </c>
      <c r="I129" s="14"/>
      <c r="J129" s="105">
        <f>SUM(J126:J128)</f>
        <v>-42170</v>
      </c>
      <c r="K129" s="24"/>
      <c r="L129" s="8"/>
    </row>
    <row r="130" spans="1:16" s="16" customFormat="1" x14ac:dyDescent="0.2">
      <c r="A130" s="125" t="s">
        <v>26</v>
      </c>
      <c r="B130" s="125" t="s">
        <v>26</v>
      </c>
      <c r="C130" s="31"/>
      <c r="D130" s="14"/>
      <c r="E130" s="14"/>
      <c r="F130" s="14"/>
      <c r="G130" s="14"/>
      <c r="H130" s="14"/>
      <c r="I130" s="6"/>
      <c r="J130" s="14"/>
      <c r="K130" s="117"/>
      <c r="L130" s="14"/>
      <c r="M130" s="14"/>
      <c r="N130" s="6"/>
      <c r="O130" s="14"/>
    </row>
    <row r="131" spans="1:16" s="16" customFormat="1" x14ac:dyDescent="0.2">
      <c r="A131" s="56"/>
      <c r="B131" s="56"/>
      <c r="C131" s="31"/>
      <c r="D131" s="8"/>
      <c r="E131" s="14"/>
      <c r="F131" s="8"/>
      <c r="G131" s="8"/>
      <c r="H131" s="8"/>
      <c r="I131" s="8"/>
      <c r="J131" s="8"/>
      <c r="K131" s="18"/>
      <c r="L131" s="8"/>
      <c r="M131" s="8"/>
      <c r="N131" s="8"/>
      <c r="O131" s="14"/>
      <c r="P131" s="14"/>
    </row>
    <row r="132" spans="1:16" s="16" customFormat="1" ht="15" x14ac:dyDescent="0.25">
      <c r="A132" s="113" t="s">
        <v>81</v>
      </c>
      <c r="B132" s="31"/>
      <c r="C132" s="31"/>
      <c r="D132" s="121"/>
      <c r="E132" s="14"/>
      <c r="F132" s="14"/>
      <c r="G132" s="14"/>
      <c r="H132" s="14"/>
      <c r="I132" s="6"/>
      <c r="J132" s="14"/>
      <c r="K132" s="117"/>
      <c r="L132" s="14"/>
      <c r="M132" s="14"/>
      <c r="N132" s="14"/>
      <c r="O132" s="14"/>
      <c r="P132" s="14"/>
    </row>
    <row r="133" spans="1:16" s="16" customFormat="1" ht="13.5" thickBot="1" x14ac:dyDescent="0.25">
      <c r="A133" s="54" t="s">
        <v>82</v>
      </c>
      <c r="B133" s="54"/>
      <c r="C133" s="54"/>
      <c r="D133" s="122"/>
      <c r="E133" s="122"/>
      <c r="F133" s="122" t="s">
        <v>26</v>
      </c>
      <c r="G133" s="122"/>
      <c r="H133" s="122"/>
      <c r="I133" s="122"/>
      <c r="J133" s="122"/>
      <c r="K133" s="123"/>
      <c r="L133" s="6"/>
      <c r="M133" s="6"/>
    </row>
    <row r="134" spans="1:16" s="16" customFormat="1" x14ac:dyDescent="0.2">
      <c r="A134" s="56"/>
      <c r="B134" s="56"/>
      <c r="C134" s="56"/>
      <c r="D134" s="59" t="s">
        <v>23</v>
      </c>
      <c r="E134" s="59"/>
      <c r="F134" s="59"/>
      <c r="G134" s="60"/>
      <c r="H134" s="59" t="str">
        <f>$H$32</f>
        <v>Year ended</v>
      </c>
      <c r="I134" s="59"/>
      <c r="J134" s="59"/>
      <c r="K134" s="67"/>
      <c r="L134" s="62"/>
      <c r="M134" s="66"/>
      <c r="N134" s="60"/>
    </row>
    <row r="135" spans="1:16" s="16" customFormat="1" x14ac:dyDescent="0.2">
      <c r="A135" s="31"/>
      <c r="B135" s="31"/>
      <c r="C135" s="31"/>
      <c r="D135" s="65" t="str">
        <f>+$D$33</f>
        <v>December 31,</v>
      </c>
      <c r="E135" s="65"/>
      <c r="F135" s="65"/>
      <c r="G135" s="66"/>
      <c r="H135" s="65" t="str">
        <f>+$D$33</f>
        <v>December 31,</v>
      </c>
      <c r="I135" s="65"/>
      <c r="J135" s="65"/>
      <c r="K135" s="67"/>
      <c r="L135" s="68"/>
      <c r="M135" s="66"/>
      <c r="N135" s="66"/>
    </row>
    <row r="136" spans="1:16" s="16" customFormat="1" x14ac:dyDescent="0.2">
      <c r="A136" s="111" t="s">
        <v>26</v>
      </c>
      <c r="B136" s="82"/>
      <c r="C136" s="31"/>
      <c r="D136" s="174">
        <f>+$D$34</f>
        <v>2012</v>
      </c>
      <c r="E136" s="72"/>
      <c r="F136" s="73">
        <f>+$F$34</f>
        <v>2011</v>
      </c>
      <c r="G136" s="74"/>
      <c r="H136" s="174">
        <f>+$D$34</f>
        <v>2012</v>
      </c>
      <c r="I136" s="72"/>
      <c r="J136" s="73">
        <f>+$F$34</f>
        <v>2011</v>
      </c>
      <c r="K136" s="126"/>
      <c r="L136" s="1"/>
      <c r="M136" s="1"/>
      <c r="N136" s="1"/>
    </row>
    <row r="137" spans="1:16" s="16" customFormat="1" x14ac:dyDescent="0.2">
      <c r="A137" s="112"/>
      <c r="B137" s="56"/>
      <c r="C137" s="31"/>
      <c r="D137" s="115" t="s">
        <v>28</v>
      </c>
      <c r="E137" s="115"/>
      <c r="F137" s="115"/>
      <c r="G137" s="115"/>
      <c r="H137" s="115"/>
      <c r="I137" s="115"/>
      <c r="J137" s="115"/>
      <c r="K137" s="116"/>
      <c r="L137" s="116"/>
      <c r="M137" s="124"/>
      <c r="N137" s="124"/>
    </row>
    <row r="138" spans="1:16" s="16" customFormat="1" x14ac:dyDescent="0.2">
      <c r="A138" s="31"/>
      <c r="B138" s="31" t="s">
        <v>83</v>
      </c>
      <c r="C138" s="16" t="s">
        <v>26</v>
      </c>
      <c r="D138" s="188">
        <f>+H138-3426</f>
        <v>209</v>
      </c>
      <c r="E138" s="128"/>
      <c r="F138" s="127">
        <v>3173</v>
      </c>
      <c r="G138" s="127"/>
      <c r="H138" s="188">
        <v>3635</v>
      </c>
      <c r="I138" s="128"/>
      <c r="J138" s="127">
        <v>7617</v>
      </c>
      <c r="K138" s="11"/>
      <c r="M138" s="129"/>
    </row>
    <row r="139" spans="1:16" s="16" customFormat="1" x14ac:dyDescent="0.2">
      <c r="A139" s="31"/>
      <c r="B139" s="31" t="s">
        <v>84</v>
      </c>
      <c r="D139" s="183">
        <f>+H139-1587</f>
        <v>0</v>
      </c>
      <c r="E139" s="31"/>
      <c r="F139" s="100">
        <v>329</v>
      </c>
      <c r="G139" s="100"/>
      <c r="H139" s="183">
        <f>1507+80</f>
        <v>1587</v>
      </c>
      <c r="I139" s="31"/>
      <c r="J139" s="100">
        <v>10985</v>
      </c>
      <c r="K139" s="12"/>
      <c r="M139" s="5"/>
    </row>
    <row r="140" spans="1:16" s="16" customFormat="1" x14ac:dyDescent="0.2">
      <c r="A140" s="31"/>
      <c r="B140" s="48" t="s">
        <v>85</v>
      </c>
      <c r="D140" s="183">
        <f>H140-316</f>
        <v>0</v>
      </c>
      <c r="E140" s="31"/>
      <c r="F140" s="100">
        <v>0</v>
      </c>
      <c r="G140" s="100"/>
      <c r="H140" s="183">
        <v>316</v>
      </c>
      <c r="I140" s="31"/>
      <c r="J140" s="100">
        <v>0</v>
      </c>
      <c r="K140" s="12"/>
      <c r="M140" s="5"/>
    </row>
    <row r="141" spans="1:16" s="16" customFormat="1" x14ac:dyDescent="0.2">
      <c r="A141" s="31"/>
      <c r="B141" s="31" t="s">
        <v>86</v>
      </c>
      <c r="D141" s="183">
        <f>+H141</f>
        <v>0</v>
      </c>
      <c r="E141" s="31"/>
      <c r="F141" s="100"/>
      <c r="G141" s="100"/>
      <c r="H141" s="183">
        <v>0</v>
      </c>
      <c r="I141" s="31"/>
      <c r="J141" s="100">
        <v>162</v>
      </c>
      <c r="K141" s="12"/>
      <c r="M141" s="5"/>
    </row>
    <row r="142" spans="1:16" s="16" customFormat="1" x14ac:dyDescent="0.2">
      <c r="A142" s="31"/>
      <c r="B142" s="31" t="s">
        <v>87</v>
      </c>
      <c r="C142" s="31"/>
      <c r="D142" s="182">
        <f>+H142-1565</f>
        <v>22</v>
      </c>
      <c r="E142" s="14"/>
      <c r="F142" s="14">
        <v>3543</v>
      </c>
      <c r="G142" s="14"/>
      <c r="H142" s="182">
        <v>1587</v>
      </c>
      <c r="I142" s="14"/>
      <c r="J142" s="14">
        <f>5687+282</f>
        <v>5969</v>
      </c>
      <c r="K142" s="10"/>
      <c r="M142" s="6"/>
    </row>
    <row r="143" spans="1:16" s="16" customFormat="1" x14ac:dyDescent="0.2">
      <c r="A143" s="91"/>
      <c r="B143" s="91" t="s">
        <v>57</v>
      </c>
      <c r="C143" s="31"/>
      <c r="D143" s="187">
        <f>SUM(D138:D142)</f>
        <v>231</v>
      </c>
      <c r="E143" s="14"/>
      <c r="F143" s="105">
        <f>SUM(F138:F142)</f>
        <v>7045</v>
      </c>
      <c r="G143" s="8"/>
      <c r="H143" s="187">
        <f>SUM(H138:H142)</f>
        <v>7125</v>
      </c>
      <c r="I143" s="14"/>
      <c r="J143" s="105">
        <f>SUM(J138:J142)</f>
        <v>24733</v>
      </c>
      <c r="K143" s="18"/>
      <c r="L143" s="8"/>
      <c r="M143" s="8"/>
    </row>
    <row r="144" spans="1:16" s="16" customFormat="1" x14ac:dyDescent="0.2">
      <c r="A144" s="56"/>
      <c r="B144" s="56"/>
      <c r="C144" s="31"/>
      <c r="D144" s="8"/>
      <c r="E144" s="14"/>
      <c r="F144" s="8"/>
      <c r="G144" s="8"/>
      <c r="H144" s="8"/>
      <c r="I144" s="8"/>
      <c r="J144" s="14"/>
      <c r="K144" s="18"/>
      <c r="L144" s="8"/>
      <c r="M144" s="8"/>
    </row>
    <row r="145" spans="1:16" s="16" customFormat="1" x14ac:dyDescent="0.2">
      <c r="A145" s="56"/>
      <c r="B145" s="56"/>
      <c r="C145" s="31"/>
      <c r="D145" s="96"/>
      <c r="E145" s="14"/>
      <c r="F145" s="8"/>
      <c r="G145" s="8"/>
      <c r="H145" s="8"/>
      <c r="I145" s="8"/>
      <c r="J145" s="8"/>
      <c r="K145" s="18"/>
      <c r="L145" s="8"/>
      <c r="M145" s="8"/>
      <c r="N145" s="8"/>
      <c r="P145" s="99"/>
    </row>
    <row r="146" spans="1:16" s="16" customFormat="1" ht="15" x14ac:dyDescent="0.25">
      <c r="A146" s="113" t="s">
        <v>88</v>
      </c>
      <c r="B146" s="31"/>
      <c r="C146" s="31"/>
      <c r="D146" s="14"/>
      <c r="E146" s="14"/>
      <c r="F146" s="14"/>
      <c r="G146" s="14"/>
      <c r="H146" s="14"/>
      <c r="I146" s="6"/>
      <c r="J146" s="14"/>
      <c r="K146" s="117"/>
      <c r="L146" s="14"/>
      <c r="M146" s="14"/>
      <c r="N146" s="14"/>
      <c r="O146" s="14"/>
    </row>
    <row r="147" spans="1:16" s="16" customFormat="1" ht="13.5" thickBot="1" x14ac:dyDescent="0.25">
      <c r="A147" s="54" t="s">
        <v>89</v>
      </c>
      <c r="B147" s="54"/>
      <c r="C147" s="54"/>
      <c r="D147" s="122"/>
      <c r="E147" s="122"/>
      <c r="F147" s="122" t="s">
        <v>26</v>
      </c>
      <c r="G147" s="122"/>
      <c r="H147" s="122"/>
      <c r="I147" s="122"/>
      <c r="J147" s="122"/>
      <c r="K147" s="123"/>
      <c r="L147" s="6"/>
    </row>
    <row r="148" spans="1:16" s="16" customFormat="1" x14ac:dyDescent="0.2">
      <c r="A148" s="56"/>
      <c r="B148" s="56"/>
      <c r="C148" s="56"/>
      <c r="D148" s="59" t="s">
        <v>23</v>
      </c>
      <c r="E148" s="59"/>
      <c r="F148" s="130"/>
      <c r="G148" s="60"/>
      <c r="H148" s="59" t="str">
        <f>$H$32</f>
        <v>Year ended</v>
      </c>
      <c r="I148" s="59"/>
      <c r="J148" s="59"/>
      <c r="K148" s="61"/>
      <c r="L148" s="62"/>
      <c r="M148" s="130"/>
      <c r="N148" s="130"/>
    </row>
    <row r="149" spans="1:16" s="16" customFormat="1" x14ac:dyDescent="0.2">
      <c r="A149" s="31"/>
      <c r="B149" s="31"/>
      <c r="C149" s="31"/>
      <c r="D149" s="65" t="str">
        <f>+$D$33</f>
        <v>December 31,</v>
      </c>
      <c r="E149" s="65"/>
      <c r="F149" s="65"/>
      <c r="G149" s="66"/>
      <c r="H149" s="65" t="str">
        <f>+$D$33</f>
        <v>December 31,</v>
      </c>
      <c r="I149" s="65"/>
      <c r="J149" s="65"/>
      <c r="K149" s="67"/>
      <c r="L149" s="68"/>
      <c r="M149" s="131"/>
      <c r="N149" s="131"/>
    </row>
    <row r="150" spans="1:16" s="16" customFormat="1" x14ac:dyDescent="0.2">
      <c r="A150" s="111" t="s">
        <v>26</v>
      </c>
      <c r="B150" s="82"/>
      <c r="C150" s="31"/>
      <c r="D150" s="174">
        <f>+$D$34</f>
        <v>2012</v>
      </c>
      <c r="E150" s="72"/>
      <c r="F150" s="73">
        <f>+$F$34</f>
        <v>2011</v>
      </c>
      <c r="G150" s="74"/>
      <c r="H150" s="174">
        <f>+$D$34</f>
        <v>2012</v>
      </c>
      <c r="I150" s="72"/>
      <c r="J150" s="73">
        <f>+$F$34</f>
        <v>2011</v>
      </c>
      <c r="K150" s="126"/>
      <c r="L150" s="1"/>
      <c r="M150" s="1"/>
      <c r="N150" s="74"/>
    </row>
    <row r="151" spans="1:16" s="16" customFormat="1" x14ac:dyDescent="0.2">
      <c r="A151" s="112"/>
      <c r="B151" s="56"/>
      <c r="C151" s="31"/>
      <c r="D151" s="115" t="s">
        <v>28</v>
      </c>
      <c r="E151" s="115"/>
      <c r="F151" s="115"/>
      <c r="G151" s="115"/>
      <c r="H151" s="115"/>
      <c r="I151" s="115"/>
      <c r="J151" s="115"/>
      <c r="K151" s="116"/>
      <c r="L151" s="116"/>
      <c r="M151" s="115"/>
      <c r="N151" s="115"/>
    </row>
    <row r="152" spans="1:16" s="16" customFormat="1" x14ac:dyDescent="0.2">
      <c r="A152" s="31"/>
      <c r="B152" s="48" t="s">
        <v>85</v>
      </c>
      <c r="D152" s="181">
        <f>+H152+4689</f>
        <v>-2351</v>
      </c>
      <c r="E152" s="127"/>
      <c r="F152" s="13">
        <v>-2594</v>
      </c>
      <c r="G152" s="127"/>
      <c r="H152" s="181">
        <f>-6724-316</f>
        <v>-7040</v>
      </c>
      <c r="I152" s="127"/>
      <c r="J152" s="13">
        <v>-11595</v>
      </c>
      <c r="K152" s="11"/>
    </row>
    <row r="153" spans="1:16" s="16" customFormat="1" x14ac:dyDescent="0.2">
      <c r="A153" s="31"/>
      <c r="B153" s="48" t="s">
        <v>90</v>
      </c>
      <c r="D153" s="183">
        <f>+H153+7506</f>
        <v>0</v>
      </c>
      <c r="E153" s="127"/>
      <c r="F153" s="100">
        <v>-3410</v>
      </c>
      <c r="G153" s="127"/>
      <c r="H153" s="183">
        <v>-7506</v>
      </c>
      <c r="I153" s="127"/>
      <c r="J153" s="100">
        <v>-5678</v>
      </c>
      <c r="K153" s="12"/>
    </row>
    <row r="154" spans="1:16" s="16" customFormat="1" x14ac:dyDescent="0.2">
      <c r="A154" s="31"/>
      <c r="B154" s="48" t="s">
        <v>91</v>
      </c>
      <c r="D154" s="183">
        <f>+H154</f>
        <v>-582</v>
      </c>
      <c r="E154" s="127"/>
      <c r="F154" s="100">
        <v>-9567</v>
      </c>
      <c r="G154" s="127"/>
      <c r="H154" s="183">
        <v>-582</v>
      </c>
      <c r="I154" s="127"/>
      <c r="J154" s="100">
        <v>-9567</v>
      </c>
      <c r="K154" s="12"/>
    </row>
    <row r="155" spans="1:16" s="16" customFormat="1" x14ac:dyDescent="0.2">
      <c r="A155" s="31"/>
      <c r="B155" s="48" t="s">
        <v>92</v>
      </c>
      <c r="D155" s="183">
        <f>+H155</f>
        <v>-80</v>
      </c>
      <c r="E155" s="127"/>
      <c r="F155" s="100">
        <v>0</v>
      </c>
      <c r="G155" s="127"/>
      <c r="H155" s="183">
        <v>-80</v>
      </c>
      <c r="I155" s="127"/>
      <c r="J155" s="100">
        <v>0</v>
      </c>
      <c r="K155" s="12"/>
    </row>
    <row r="156" spans="1:16" s="16" customFormat="1" x14ac:dyDescent="0.2">
      <c r="A156" s="31"/>
      <c r="B156" s="31" t="s">
        <v>87</v>
      </c>
      <c r="C156" s="31"/>
      <c r="D156" s="182">
        <f>+H156+5569</f>
        <v>-2360</v>
      </c>
      <c r="E156" s="14"/>
      <c r="F156" s="100">
        <v>-3859</v>
      </c>
      <c r="G156" s="14"/>
      <c r="H156" s="182">
        <f>-7386-543</f>
        <v>-7929</v>
      </c>
      <c r="I156" s="14"/>
      <c r="J156" s="14">
        <v>-6891</v>
      </c>
      <c r="K156" s="10"/>
    </row>
    <row r="157" spans="1:16" s="16" customFormat="1" x14ac:dyDescent="0.2">
      <c r="A157" s="91"/>
      <c r="B157" s="91" t="s">
        <v>57</v>
      </c>
      <c r="C157" s="31"/>
      <c r="D157" s="187">
        <f>SUM(D152:D156)</f>
        <v>-5373</v>
      </c>
      <c r="E157" s="14"/>
      <c r="F157" s="105">
        <f>SUM(F152:F156)</f>
        <v>-19430</v>
      </c>
      <c r="G157" s="8"/>
      <c r="H157" s="187">
        <f>SUM(H152:H156)</f>
        <v>-23137</v>
      </c>
      <c r="I157" s="14"/>
      <c r="J157" s="105">
        <f>SUM(J152:J156)</f>
        <v>-33731</v>
      </c>
      <c r="K157" s="24"/>
      <c r="L157" s="8"/>
    </row>
    <row r="158" spans="1:16" s="16" customFormat="1" x14ac:dyDescent="0.2">
      <c r="A158" s="56"/>
      <c r="B158" s="56"/>
      <c r="C158" s="31"/>
      <c r="D158" s="96"/>
      <c r="E158" s="14"/>
      <c r="F158" s="8"/>
      <c r="G158" s="8"/>
      <c r="H158" s="8"/>
      <c r="I158" s="8"/>
      <c r="J158" s="8"/>
      <c r="K158" s="18"/>
      <c r="L158" s="8"/>
      <c r="M158" s="8"/>
    </row>
    <row r="159" spans="1:16" s="16" customFormat="1" x14ac:dyDescent="0.2">
      <c r="B159" s="31"/>
      <c r="C159" s="71"/>
      <c r="D159" s="121"/>
      <c r="E159" s="121"/>
      <c r="F159" s="121"/>
      <c r="G159" s="121"/>
      <c r="H159" s="121"/>
      <c r="I159" s="132"/>
      <c r="J159" s="121"/>
      <c r="K159" s="117"/>
      <c r="L159" s="121"/>
      <c r="M159" s="121"/>
      <c r="N159" s="121"/>
    </row>
    <row r="160" spans="1:16" s="16" customFormat="1" ht="15" x14ac:dyDescent="0.25">
      <c r="A160" s="113" t="s">
        <v>93</v>
      </c>
      <c r="B160" s="31"/>
      <c r="C160" s="71"/>
      <c r="D160" s="121" t="s">
        <v>26</v>
      </c>
      <c r="E160" s="133"/>
      <c r="F160" s="121" t="s">
        <v>26</v>
      </c>
      <c r="G160" s="121"/>
      <c r="H160" s="121"/>
      <c r="I160" s="132"/>
      <c r="J160" s="14"/>
      <c r="K160" s="117"/>
      <c r="L160" s="14"/>
      <c r="M160" s="14"/>
    </row>
    <row r="161" spans="1:13" s="16" customFormat="1" ht="13.5" thickBot="1" x14ac:dyDescent="0.25">
      <c r="A161" s="54" t="s">
        <v>94</v>
      </c>
      <c r="B161" s="54"/>
      <c r="C161" s="54"/>
      <c r="D161" s="122"/>
      <c r="E161" s="122"/>
      <c r="F161" s="122"/>
      <c r="G161" s="122"/>
      <c r="H161" s="6"/>
      <c r="I161" s="6"/>
      <c r="J161" s="6"/>
      <c r="K161" s="10"/>
      <c r="L161" s="14"/>
      <c r="M161" s="31"/>
    </row>
    <row r="162" spans="1:13" s="16" customFormat="1" x14ac:dyDescent="0.2">
      <c r="A162" s="111" t="s">
        <v>26</v>
      </c>
      <c r="B162" s="82"/>
      <c r="C162" s="31"/>
      <c r="D162" s="65" t="str">
        <f>+$D$33</f>
        <v>December 31,</v>
      </c>
      <c r="E162" s="65"/>
      <c r="F162" s="65"/>
      <c r="G162" s="66"/>
      <c r="H162" s="68"/>
      <c r="I162" s="68"/>
      <c r="J162" s="31"/>
      <c r="K162" s="52"/>
      <c r="L162" s="31"/>
      <c r="M162" s="14"/>
    </row>
    <row r="163" spans="1:13" s="16" customFormat="1" x14ac:dyDescent="0.2">
      <c r="A163" s="112"/>
      <c r="B163" s="56"/>
      <c r="C163" s="31"/>
      <c r="D163" s="174">
        <f>+$D$34</f>
        <v>2012</v>
      </c>
      <c r="E163" s="72"/>
      <c r="F163" s="73">
        <f>+$F$34</f>
        <v>2011</v>
      </c>
      <c r="G163" s="74"/>
      <c r="H163" s="1"/>
      <c r="I163" s="56"/>
      <c r="J163" s="31"/>
      <c r="K163" s="52"/>
      <c r="L163" s="31"/>
      <c r="M163" s="14"/>
    </row>
    <row r="164" spans="1:13" s="16" customFormat="1" x14ac:dyDescent="0.2">
      <c r="A164" s="112"/>
      <c r="B164" s="56"/>
      <c r="C164" s="31"/>
      <c r="D164" s="134" t="s">
        <v>28</v>
      </c>
      <c r="E164" s="134"/>
      <c r="F164" s="134"/>
      <c r="G164" s="135"/>
      <c r="H164" s="135"/>
      <c r="I164" s="56"/>
      <c r="J164" s="31"/>
      <c r="K164" s="52"/>
      <c r="L164" s="31"/>
      <c r="M164" s="14"/>
    </row>
    <row r="165" spans="1:13" s="16" customFormat="1" x14ac:dyDescent="0.2">
      <c r="A165" s="56"/>
      <c r="B165" s="49" t="s">
        <v>95</v>
      </c>
      <c r="C165" s="56"/>
      <c r="D165" s="188">
        <v>0</v>
      </c>
      <c r="E165" s="117"/>
      <c r="F165" s="127">
        <v>664</v>
      </c>
      <c r="G165" s="6"/>
      <c r="H165" s="11"/>
      <c r="I165" s="56"/>
      <c r="J165" s="31"/>
      <c r="K165" s="52"/>
      <c r="L165" s="31"/>
      <c r="M165" s="14"/>
    </row>
    <row r="166" spans="1:13" s="16" customFormat="1" x14ac:dyDescent="0.2">
      <c r="A166" s="56"/>
      <c r="B166" s="49" t="s">
        <v>96</v>
      </c>
      <c r="C166" s="56"/>
      <c r="D166" s="186">
        <v>16958</v>
      </c>
      <c r="E166" s="10"/>
      <c r="F166" s="6">
        <v>24986</v>
      </c>
      <c r="G166" s="6"/>
      <c r="H166" s="10"/>
      <c r="I166" s="56"/>
      <c r="J166" s="31"/>
      <c r="K166" s="52"/>
      <c r="L166" s="31"/>
      <c r="M166" s="6"/>
    </row>
    <row r="167" spans="1:13" s="16" customFormat="1" x14ac:dyDescent="0.2">
      <c r="A167" s="56"/>
      <c r="B167" s="49" t="s">
        <v>97</v>
      </c>
      <c r="C167" s="56"/>
      <c r="D167" s="186">
        <v>54932</v>
      </c>
      <c r="E167" s="10"/>
      <c r="F167" s="6">
        <v>92925</v>
      </c>
      <c r="G167" s="6"/>
      <c r="H167" s="10"/>
      <c r="I167" s="56"/>
      <c r="J167" s="31"/>
      <c r="K167" s="52"/>
      <c r="L167" s="31"/>
      <c r="M167" s="6"/>
    </row>
    <row r="168" spans="1:13" s="16" customFormat="1" x14ac:dyDescent="0.2">
      <c r="A168" s="56"/>
      <c r="B168" s="49" t="s">
        <v>98</v>
      </c>
      <c r="C168" s="56"/>
      <c r="D168" s="186">
        <v>28489</v>
      </c>
      <c r="E168" s="10"/>
      <c r="F168" s="6">
        <v>36590</v>
      </c>
      <c r="G168" s="6"/>
      <c r="H168" s="10"/>
      <c r="I168" s="56"/>
      <c r="J168" s="31"/>
      <c r="K168" s="52"/>
      <c r="L168" s="31"/>
      <c r="M168" s="6"/>
    </row>
    <row r="169" spans="1:13" s="16" customFormat="1" x14ac:dyDescent="0.2">
      <c r="A169" s="56"/>
      <c r="B169" s="49" t="s">
        <v>99</v>
      </c>
      <c r="C169" s="56"/>
      <c r="D169" s="186">
        <v>48270</v>
      </c>
      <c r="E169" s="10"/>
      <c r="F169" s="6">
        <v>63333</v>
      </c>
      <c r="G169" s="6"/>
      <c r="H169" s="10"/>
      <c r="I169" s="56"/>
      <c r="J169" s="31"/>
      <c r="K169" s="52"/>
      <c r="L169" s="31"/>
      <c r="M169" s="6"/>
    </row>
    <row r="170" spans="1:13" s="16" customFormat="1" x14ac:dyDescent="0.2">
      <c r="A170" s="82"/>
      <c r="B170" s="136" t="s">
        <v>100</v>
      </c>
      <c r="C170" s="31"/>
      <c r="D170" s="189">
        <v>63172</v>
      </c>
      <c r="E170" s="117"/>
      <c r="F170" s="137">
        <v>0</v>
      </c>
      <c r="G170" s="6"/>
      <c r="H170" s="10"/>
      <c r="I170" s="56"/>
      <c r="J170" s="31"/>
      <c r="K170" s="52"/>
      <c r="L170" s="31"/>
      <c r="M170" s="14"/>
    </row>
    <row r="171" spans="1:13" s="16" customFormat="1" x14ac:dyDescent="0.2">
      <c r="A171" s="31"/>
      <c r="B171" s="31" t="s">
        <v>101</v>
      </c>
      <c r="C171" s="31"/>
      <c r="D171" s="182">
        <f>SUM(D165:D170)</f>
        <v>211821</v>
      </c>
      <c r="E171" s="117"/>
      <c r="F171" s="14">
        <f>SUM(F165:F170)</f>
        <v>218498</v>
      </c>
      <c r="G171" s="14"/>
      <c r="H171" s="10"/>
      <c r="I171" s="56"/>
      <c r="J171" s="31"/>
      <c r="K171" s="52"/>
      <c r="L171" s="31"/>
      <c r="M171" s="14"/>
    </row>
    <row r="172" spans="1:13" s="16" customFormat="1" x14ac:dyDescent="0.2">
      <c r="A172" s="31"/>
      <c r="B172" s="31" t="s">
        <v>102</v>
      </c>
      <c r="C172" s="31"/>
      <c r="D172" s="182">
        <v>170484</v>
      </c>
      <c r="E172" s="117"/>
      <c r="F172" s="14">
        <v>115637</v>
      </c>
      <c r="G172" s="14"/>
      <c r="H172" s="138"/>
      <c r="I172" s="56"/>
      <c r="J172" s="31"/>
      <c r="K172" s="52"/>
      <c r="L172" s="31"/>
      <c r="M172" s="14"/>
    </row>
    <row r="173" spans="1:13" s="16" customFormat="1" x14ac:dyDescent="0.2">
      <c r="A173" s="91"/>
      <c r="B173" s="91" t="s">
        <v>103</v>
      </c>
      <c r="C173" s="31"/>
      <c r="D173" s="187">
        <f>SUM(D171:D172)</f>
        <v>382305</v>
      </c>
      <c r="E173" s="117"/>
      <c r="F173" s="105">
        <f>SUM(F171:F172)</f>
        <v>334135</v>
      </c>
      <c r="G173" s="8"/>
      <c r="H173" s="8"/>
      <c r="I173" s="56"/>
      <c r="J173" s="31"/>
      <c r="K173" s="52"/>
      <c r="L173" s="31"/>
      <c r="M173" s="14"/>
    </row>
    <row r="174" spans="1:13" s="16" customFormat="1" x14ac:dyDescent="0.2">
      <c r="A174" s="56"/>
      <c r="B174" s="56"/>
      <c r="C174" s="31"/>
      <c r="D174" s="8"/>
      <c r="E174" s="14"/>
      <c r="F174" s="8"/>
      <c r="G174" s="8"/>
      <c r="H174" s="8"/>
      <c r="I174" s="8"/>
      <c r="J174" s="63"/>
      <c r="K174" s="18"/>
      <c r="L174" s="14"/>
      <c r="M174" s="31"/>
    </row>
    <row r="175" spans="1:13" s="16" customFormat="1" x14ac:dyDescent="0.2">
      <c r="A175" s="31"/>
      <c r="B175" s="52"/>
      <c r="C175" s="31"/>
      <c r="D175" s="14"/>
      <c r="E175" s="14"/>
      <c r="F175" s="14"/>
      <c r="G175" s="14"/>
      <c r="H175" s="14"/>
      <c r="I175" s="6"/>
      <c r="J175" s="14"/>
      <c r="K175" s="117"/>
      <c r="L175" s="14"/>
      <c r="M175" s="14"/>
    </row>
    <row r="176" spans="1:13" s="16" customFormat="1" ht="13.5" thickBot="1" x14ac:dyDescent="0.25">
      <c r="A176" s="139" t="s">
        <v>104</v>
      </c>
      <c r="B176" s="54"/>
      <c r="C176" s="54"/>
      <c r="D176" s="122"/>
      <c r="E176" s="122"/>
      <c r="F176" s="122"/>
      <c r="G176" s="122"/>
      <c r="H176" s="122"/>
      <c r="I176" s="6"/>
      <c r="J176" s="6"/>
      <c r="K176" s="24"/>
    </row>
    <row r="177" spans="1:18" s="16" customFormat="1" x14ac:dyDescent="0.2">
      <c r="A177" s="56"/>
      <c r="B177" s="56"/>
      <c r="C177" s="56"/>
      <c r="D177" s="59" t="s">
        <v>23</v>
      </c>
      <c r="E177" s="59"/>
      <c r="F177" s="59"/>
      <c r="G177" s="60"/>
      <c r="H177" s="59" t="str">
        <f>$H$32</f>
        <v>Year ended</v>
      </c>
      <c r="I177" s="59"/>
      <c r="J177" s="59"/>
      <c r="K177" s="24"/>
      <c r="L177" s="62"/>
    </row>
    <row r="178" spans="1:18" s="16" customFormat="1" x14ac:dyDescent="0.2">
      <c r="A178" s="31"/>
      <c r="B178" s="31"/>
      <c r="C178" s="31"/>
      <c r="D178" s="65" t="str">
        <f>+$D$33</f>
        <v>December 31,</v>
      </c>
      <c r="E178" s="65"/>
      <c r="F178" s="65"/>
      <c r="G178" s="66"/>
      <c r="H178" s="65" t="str">
        <f>+$D$33</f>
        <v>December 31,</v>
      </c>
      <c r="I178" s="65"/>
      <c r="J178" s="65"/>
      <c r="K178" s="24"/>
      <c r="L178" s="68"/>
    </row>
    <row r="179" spans="1:18" s="16" customFormat="1" x14ac:dyDescent="0.2">
      <c r="A179" s="111" t="s">
        <v>26</v>
      </c>
      <c r="B179" s="82"/>
      <c r="C179" s="31"/>
      <c r="D179" s="174">
        <f>+$D$34</f>
        <v>2012</v>
      </c>
      <c r="E179" s="72"/>
      <c r="F179" s="73">
        <f>+$F$34</f>
        <v>2011</v>
      </c>
      <c r="G179" s="74"/>
      <c r="H179" s="174">
        <f>+$D$34</f>
        <v>2012</v>
      </c>
      <c r="I179" s="72"/>
      <c r="J179" s="73">
        <f>+$F$34</f>
        <v>2011</v>
      </c>
      <c r="K179" s="24"/>
      <c r="L179" s="1"/>
    </row>
    <row r="180" spans="1:18" s="16" customFormat="1" x14ac:dyDescent="0.2">
      <c r="A180" s="140"/>
      <c r="B180" s="56"/>
      <c r="C180" s="31"/>
      <c r="D180" s="76" t="s">
        <v>28</v>
      </c>
      <c r="E180" s="76"/>
      <c r="F180" s="76"/>
      <c r="G180" s="76"/>
      <c r="H180" s="76"/>
      <c r="I180" s="76"/>
      <c r="J180" s="76"/>
      <c r="K180" s="77"/>
      <c r="L180" s="77"/>
    </row>
    <row r="181" spans="1:18" s="16" customFormat="1" x14ac:dyDescent="0.2">
      <c r="A181" s="31"/>
      <c r="B181" s="31" t="s">
        <v>105</v>
      </c>
      <c r="C181" s="31"/>
      <c r="D181" s="181">
        <f>D37</f>
        <v>81392</v>
      </c>
      <c r="E181" s="13"/>
      <c r="F181" s="13">
        <f>F37</f>
        <v>38361</v>
      </c>
      <c r="G181" s="13"/>
      <c r="H181" s="181">
        <f>H37</f>
        <v>461331</v>
      </c>
      <c r="I181" s="13"/>
      <c r="J181" s="13">
        <v>223528</v>
      </c>
      <c r="K181" s="85"/>
      <c r="L181" s="7"/>
      <c r="O181" s="31"/>
      <c r="P181" s="31"/>
    </row>
    <row r="182" spans="1:18" s="16" customFormat="1" x14ac:dyDescent="0.2">
      <c r="A182" s="31"/>
      <c r="B182" s="31" t="s">
        <v>106</v>
      </c>
      <c r="C182" s="31"/>
      <c r="D182" s="183">
        <f>D38</f>
        <v>65820</v>
      </c>
      <c r="E182" s="14"/>
      <c r="F182" s="100">
        <f>F38</f>
        <v>107647</v>
      </c>
      <c r="G182" s="100"/>
      <c r="H182" s="183">
        <f>H38</f>
        <v>266849</v>
      </c>
      <c r="I182" s="14"/>
      <c r="J182" s="100">
        <v>278279</v>
      </c>
      <c r="K182" s="85"/>
      <c r="L182" s="5"/>
      <c r="O182" s="31"/>
      <c r="P182" s="31"/>
    </row>
    <row r="183" spans="1:18" s="16" customFormat="1" x14ac:dyDescent="0.2">
      <c r="A183" s="31"/>
      <c r="B183" s="31" t="s">
        <v>107</v>
      </c>
      <c r="C183" s="31"/>
      <c r="D183" s="182">
        <v>71339</v>
      </c>
      <c r="E183" s="14"/>
      <c r="F183" s="100">
        <v>28524</v>
      </c>
      <c r="G183" s="14"/>
      <c r="H183" s="182">
        <v>297444</v>
      </c>
      <c r="I183" s="14"/>
      <c r="J183" s="100">
        <v>203922</v>
      </c>
      <c r="K183" s="85"/>
      <c r="L183" s="5"/>
      <c r="O183" s="31"/>
      <c r="P183" s="31"/>
    </row>
    <row r="184" spans="1:18" s="16" customFormat="1" x14ac:dyDescent="0.2">
      <c r="A184" s="31"/>
      <c r="B184" s="31" t="s">
        <v>108</v>
      </c>
      <c r="C184" s="31"/>
      <c r="D184" s="182">
        <f>D127</f>
        <v>1341</v>
      </c>
      <c r="E184" s="14"/>
      <c r="F184" s="14">
        <v>1450</v>
      </c>
      <c r="G184" s="14"/>
      <c r="H184" s="182">
        <f>H127</f>
        <v>5610</v>
      </c>
      <c r="I184" s="14"/>
      <c r="J184" s="14">
        <v>6409</v>
      </c>
      <c r="K184" s="85"/>
      <c r="L184" s="6"/>
      <c r="O184" s="31"/>
      <c r="P184" s="31"/>
    </row>
    <row r="185" spans="1:18" s="16" customFormat="1" x14ac:dyDescent="0.2">
      <c r="A185" s="31"/>
      <c r="B185" s="31" t="s">
        <v>109</v>
      </c>
      <c r="C185" s="31"/>
      <c r="D185" s="182">
        <f>-D94</f>
        <v>17564</v>
      </c>
      <c r="E185" s="14"/>
      <c r="F185" s="14">
        <v>5226</v>
      </c>
      <c r="G185" s="14"/>
      <c r="H185" s="182">
        <f>-H94</f>
        <v>82881</v>
      </c>
      <c r="I185" s="14"/>
      <c r="J185" s="14">
        <v>49666</v>
      </c>
      <c r="K185" s="85"/>
      <c r="L185" s="6"/>
      <c r="O185" s="31"/>
      <c r="P185" s="31"/>
    </row>
    <row r="186" spans="1:18" s="16" customFormat="1" x14ac:dyDescent="0.2">
      <c r="A186" s="82"/>
      <c r="B186" s="82" t="s">
        <v>110</v>
      </c>
      <c r="C186" s="31"/>
      <c r="D186" s="189">
        <f>-D71</f>
        <v>63982</v>
      </c>
      <c r="E186" s="14"/>
      <c r="F186" s="137">
        <v>51678</v>
      </c>
      <c r="G186" s="14"/>
      <c r="H186" s="189">
        <f>-H71</f>
        <v>344642</v>
      </c>
      <c r="I186" s="14"/>
      <c r="J186" s="137">
        <v>237005</v>
      </c>
      <c r="K186" s="85"/>
      <c r="L186" s="6"/>
      <c r="O186" s="31"/>
      <c r="P186" s="31"/>
    </row>
    <row r="187" spans="1:18" s="16" customFormat="1" x14ac:dyDescent="0.2">
      <c r="A187" s="56"/>
      <c r="B187" s="56"/>
      <c r="C187" s="56"/>
      <c r="D187" s="141"/>
      <c r="E187" s="141"/>
      <c r="F187" s="141"/>
      <c r="G187" s="141"/>
      <c r="H187" s="141"/>
      <c r="I187" s="141"/>
      <c r="J187" s="141"/>
      <c r="K187" s="142"/>
      <c r="L187" s="141"/>
      <c r="O187" s="31"/>
      <c r="P187" s="31"/>
    </row>
    <row r="188" spans="1:18" s="16" customFormat="1" x14ac:dyDescent="0.2">
      <c r="A188" s="143" t="s">
        <v>51</v>
      </c>
      <c r="B188" s="144" t="s">
        <v>111</v>
      </c>
      <c r="C188" s="144"/>
      <c r="D188" s="6"/>
      <c r="E188" s="6"/>
      <c r="F188" s="132" t="s">
        <v>26</v>
      </c>
      <c r="G188" s="132"/>
      <c r="H188" s="132"/>
      <c r="I188" s="132"/>
      <c r="J188" s="6"/>
      <c r="K188" s="24"/>
      <c r="N188" s="6"/>
      <c r="O188" s="14"/>
      <c r="P188" s="31"/>
    </row>
    <row r="189" spans="1:18" s="16" customFormat="1" x14ac:dyDescent="0.2">
      <c r="A189" s="143" t="s">
        <v>112</v>
      </c>
      <c r="B189" s="144" t="s">
        <v>113</v>
      </c>
      <c r="C189" s="144"/>
      <c r="D189" s="6"/>
      <c r="E189" s="6"/>
      <c r="F189" s="6"/>
      <c r="G189" s="6"/>
      <c r="H189" s="6"/>
      <c r="I189" s="6"/>
      <c r="J189" s="6"/>
      <c r="K189" s="10"/>
      <c r="L189" s="6"/>
      <c r="M189" s="6"/>
      <c r="N189" s="6"/>
      <c r="O189" s="14"/>
      <c r="P189" s="31"/>
    </row>
    <row r="190" spans="1:18" s="16" customFormat="1" x14ac:dyDescent="0.2">
      <c r="A190" s="143" t="s">
        <v>114</v>
      </c>
      <c r="B190" s="144" t="s">
        <v>115</v>
      </c>
      <c r="C190" s="144"/>
      <c r="D190" s="6"/>
      <c r="E190" s="6"/>
      <c r="F190" s="6"/>
      <c r="G190" s="6"/>
      <c r="H190" s="6"/>
      <c r="I190" s="6"/>
      <c r="J190" s="6"/>
      <c r="K190" s="10"/>
      <c r="L190" s="6"/>
      <c r="M190" s="6"/>
      <c r="N190" s="6"/>
      <c r="Q190" s="14"/>
      <c r="R190" s="31"/>
    </row>
    <row r="191" spans="1:18" s="16" customFormat="1" x14ac:dyDescent="0.2">
      <c r="A191" s="143"/>
      <c r="B191" s="144"/>
      <c r="C191" s="144"/>
      <c r="D191" s="6"/>
      <c r="E191" s="6"/>
      <c r="F191" s="6"/>
      <c r="G191" s="6"/>
      <c r="H191" s="6"/>
      <c r="I191" s="6"/>
      <c r="J191" s="6"/>
      <c r="K191" s="10"/>
      <c r="L191" s="6"/>
      <c r="M191" s="6"/>
      <c r="N191" s="6"/>
      <c r="O191" s="6"/>
    </row>
    <row r="192" spans="1:18" s="16" customFormat="1" x14ac:dyDescent="0.2">
      <c r="A192" s="145" t="s">
        <v>26</v>
      </c>
      <c r="B192" s="31"/>
      <c r="C192" s="31"/>
      <c r="D192" s="14"/>
      <c r="E192" s="14"/>
      <c r="F192" s="14"/>
      <c r="G192" s="14"/>
      <c r="H192" s="14"/>
      <c r="I192" s="6"/>
      <c r="J192" s="14"/>
      <c r="K192" s="117"/>
      <c r="L192" s="14"/>
      <c r="M192" s="14"/>
      <c r="N192" s="14"/>
      <c r="O192" s="14"/>
      <c r="P192" s="14"/>
    </row>
    <row r="193" spans="1:16" s="16" customFormat="1" ht="15" x14ac:dyDescent="0.25">
      <c r="A193" s="108" t="s">
        <v>116</v>
      </c>
      <c r="B193" s="31"/>
      <c r="D193" s="52"/>
      <c r="I193" s="23"/>
      <c r="J193" s="23"/>
      <c r="K193" s="85"/>
      <c r="L193" s="23"/>
      <c r="O193" s="14"/>
    </row>
    <row r="194" spans="1:16" s="16" customFormat="1" ht="13.5" thickBot="1" x14ac:dyDescent="0.25">
      <c r="A194" s="54" t="s">
        <v>117</v>
      </c>
      <c r="B194" s="54"/>
      <c r="C194" s="54"/>
      <c r="D194" s="146"/>
      <c r="E194" s="122"/>
      <c r="F194" s="122"/>
      <c r="G194" s="122"/>
      <c r="H194" s="122"/>
      <c r="I194" s="6"/>
      <c r="J194" s="122"/>
      <c r="K194" s="123"/>
      <c r="L194" s="6"/>
      <c r="M194" s="6"/>
      <c r="N194" s="23"/>
    </row>
    <row r="195" spans="1:16" s="16" customFormat="1" x14ac:dyDescent="0.2">
      <c r="A195" s="56"/>
      <c r="B195" s="56"/>
      <c r="C195" s="56"/>
      <c r="D195" s="59" t="s">
        <v>23</v>
      </c>
      <c r="E195" s="59"/>
      <c r="F195" s="59"/>
      <c r="G195" s="60"/>
      <c r="H195" s="59" t="str">
        <f>$H$32</f>
        <v>Year ended</v>
      </c>
      <c r="I195" s="59"/>
      <c r="J195" s="59"/>
      <c r="K195" s="147"/>
      <c r="L195" s="62"/>
      <c r="M195" s="66"/>
      <c r="N195" s="60"/>
    </row>
    <row r="196" spans="1:16" s="16" customFormat="1" x14ac:dyDescent="0.2">
      <c r="A196" s="31"/>
      <c r="B196" s="31"/>
      <c r="C196" s="31"/>
      <c r="D196" s="65" t="str">
        <f>+$D$33</f>
        <v>December 31,</v>
      </c>
      <c r="E196" s="65"/>
      <c r="F196" s="65"/>
      <c r="G196" s="66"/>
      <c r="H196" s="65" t="str">
        <f>+$D$33</f>
        <v>December 31,</v>
      </c>
      <c r="I196" s="65"/>
      <c r="J196" s="65"/>
      <c r="K196" s="148"/>
      <c r="L196" s="68"/>
      <c r="M196" s="66"/>
      <c r="N196" s="66"/>
    </row>
    <row r="197" spans="1:16" s="16" customFormat="1" x14ac:dyDescent="0.2">
      <c r="A197" s="111" t="s">
        <v>26</v>
      </c>
      <c r="B197" s="111"/>
      <c r="C197" s="31"/>
      <c r="D197" s="174">
        <f>+$D$34</f>
        <v>2012</v>
      </c>
      <c r="E197" s="72"/>
      <c r="F197" s="73">
        <f>+$F$34</f>
        <v>2011</v>
      </c>
      <c r="G197" s="74"/>
      <c r="H197" s="174">
        <f>+$D$34</f>
        <v>2012</v>
      </c>
      <c r="I197" s="72"/>
      <c r="J197" s="73">
        <f>+$F$34</f>
        <v>2011</v>
      </c>
      <c r="K197" s="126"/>
      <c r="L197" s="1"/>
      <c r="M197" s="1"/>
      <c r="N197" s="1"/>
    </row>
    <row r="198" spans="1:16" s="16" customFormat="1" x14ac:dyDescent="0.2">
      <c r="A198" s="112"/>
      <c r="B198" s="112"/>
      <c r="C198" s="31"/>
      <c r="D198" s="115" t="s">
        <v>28</v>
      </c>
      <c r="E198" s="115"/>
      <c r="F198" s="115"/>
      <c r="G198" s="115"/>
      <c r="H198" s="115"/>
      <c r="I198" s="115"/>
      <c r="J198" s="115"/>
      <c r="K198" s="116"/>
      <c r="L198" s="116"/>
      <c r="M198" s="124"/>
      <c r="N198" s="124"/>
    </row>
    <row r="199" spans="1:16" s="16" customFormat="1" x14ac:dyDescent="0.2">
      <c r="A199" s="31"/>
      <c r="B199" s="31" t="s">
        <v>118</v>
      </c>
      <c r="C199" s="31"/>
      <c r="D199" s="181">
        <f>+H199-224653</f>
        <v>136844</v>
      </c>
      <c r="E199" s="13"/>
      <c r="F199" s="13">
        <v>46502</v>
      </c>
      <c r="G199" s="13"/>
      <c r="H199" s="181">
        <v>361497</v>
      </c>
      <c r="I199" s="13"/>
      <c r="J199" s="13">
        <v>276904</v>
      </c>
      <c r="K199" s="9"/>
      <c r="L199" s="7"/>
      <c r="M199" s="7"/>
    </row>
    <row r="200" spans="1:16" s="16" customFormat="1" x14ac:dyDescent="0.2">
      <c r="A200" s="31"/>
      <c r="B200" s="31" t="s">
        <v>119</v>
      </c>
      <c r="C200" s="31"/>
      <c r="D200" s="182">
        <f>+H200-3937</f>
        <v>2683</v>
      </c>
      <c r="E200" s="14"/>
      <c r="F200" s="14">
        <v>671</v>
      </c>
      <c r="G200" s="14"/>
      <c r="H200" s="182">
        <v>6620</v>
      </c>
      <c r="I200" s="14"/>
      <c r="J200" s="14">
        <v>3027</v>
      </c>
      <c r="K200" s="10"/>
      <c r="L200" s="6"/>
      <c r="M200" s="6"/>
    </row>
    <row r="201" spans="1:16" s="16" customFormat="1" x14ac:dyDescent="0.2">
      <c r="A201" s="91"/>
      <c r="B201" s="91" t="s">
        <v>120</v>
      </c>
      <c r="C201" s="31"/>
      <c r="D201" s="187">
        <f>SUM(D198:D200)</f>
        <v>139527</v>
      </c>
      <c r="E201" s="14"/>
      <c r="F201" s="105">
        <f>SUM(F199:F200)</f>
        <v>47173</v>
      </c>
      <c r="G201" s="8"/>
      <c r="H201" s="187">
        <f>SUM(H198:H200)</f>
        <v>368117</v>
      </c>
      <c r="I201" s="14"/>
      <c r="J201" s="105">
        <f>SUM(J199:J200)</f>
        <v>279931</v>
      </c>
      <c r="K201" s="18"/>
      <c r="L201" s="8"/>
      <c r="M201" s="8"/>
    </row>
    <row r="202" spans="1:16" s="16" customFormat="1" x14ac:dyDescent="0.2">
      <c r="A202" s="58"/>
      <c r="B202" s="31"/>
      <c r="C202" s="71"/>
      <c r="D202" s="121"/>
      <c r="E202" s="121"/>
      <c r="F202" s="121"/>
      <c r="G202" s="121"/>
      <c r="H202" s="121"/>
      <c r="I202" s="132"/>
      <c r="J202" s="121"/>
      <c r="K202" s="10"/>
      <c r="L202" s="132"/>
      <c r="M202" s="132"/>
      <c r="N202" s="132"/>
      <c r="O202" s="6"/>
    </row>
    <row r="203" spans="1:16" s="16" customFormat="1" x14ac:dyDescent="0.2">
      <c r="A203" s="145" t="s">
        <v>26</v>
      </c>
      <c r="B203" s="31"/>
      <c r="C203" s="56"/>
      <c r="D203" s="15"/>
      <c r="E203" s="149"/>
      <c r="F203" s="15"/>
      <c r="G203" s="15"/>
      <c r="H203" s="15"/>
      <c r="I203" s="149"/>
      <c r="J203" s="15"/>
      <c r="K203" s="17"/>
      <c r="L203" s="15"/>
      <c r="M203" s="15"/>
      <c r="N203" s="15"/>
      <c r="O203" s="31"/>
    </row>
    <row r="204" spans="1:16" s="16" customFormat="1" ht="15" x14ac:dyDescent="0.25">
      <c r="A204" s="108" t="s">
        <v>121</v>
      </c>
      <c r="B204" s="31"/>
      <c r="C204" s="71"/>
      <c r="D204" s="121"/>
      <c r="E204" s="121"/>
      <c r="F204" s="121"/>
      <c r="G204" s="121"/>
      <c r="H204" s="121"/>
      <c r="I204" s="132"/>
      <c r="J204" s="121"/>
      <c r="K204" s="10"/>
      <c r="L204" s="121"/>
      <c r="M204" s="121"/>
      <c r="N204" s="121"/>
      <c r="O204" s="15"/>
      <c r="P204" s="31"/>
    </row>
    <row r="205" spans="1:16" s="16" customFormat="1" ht="13.5" thickBot="1" x14ac:dyDescent="0.25">
      <c r="A205" s="54" t="s">
        <v>122</v>
      </c>
      <c r="B205" s="54"/>
      <c r="C205" s="54"/>
      <c r="D205" s="146"/>
      <c r="E205" s="122"/>
      <c r="F205" s="122"/>
      <c r="G205" s="122"/>
      <c r="H205" s="122"/>
      <c r="I205" s="6"/>
      <c r="J205" s="122"/>
      <c r="K205" s="123"/>
      <c r="L205" s="6"/>
      <c r="M205" s="132"/>
      <c r="N205" s="149"/>
      <c r="O205" s="31"/>
    </row>
    <row r="206" spans="1:16" s="16" customFormat="1" x14ac:dyDescent="0.2">
      <c r="A206" s="56"/>
      <c r="B206" s="56"/>
      <c r="C206" s="56"/>
      <c r="D206" s="59" t="s">
        <v>23</v>
      </c>
      <c r="E206" s="59"/>
      <c r="F206" s="59"/>
      <c r="G206" s="60"/>
      <c r="H206" s="59" t="str">
        <f>$H$32</f>
        <v>Year ended</v>
      </c>
      <c r="I206" s="59"/>
      <c r="J206" s="59"/>
      <c r="K206" s="147"/>
      <c r="L206" s="62"/>
      <c r="M206" s="66"/>
      <c r="N206" s="149"/>
    </row>
    <row r="207" spans="1:16" s="16" customFormat="1" x14ac:dyDescent="0.2">
      <c r="A207" s="31"/>
      <c r="B207" s="31"/>
      <c r="C207" s="31"/>
      <c r="D207" s="65" t="str">
        <f>+$D$33</f>
        <v>December 31,</v>
      </c>
      <c r="E207" s="65"/>
      <c r="F207" s="65"/>
      <c r="G207" s="66"/>
      <c r="H207" s="65" t="str">
        <f>+$D$33</f>
        <v>December 31,</v>
      </c>
      <c r="I207" s="65"/>
      <c r="J207" s="65"/>
      <c r="K207" s="148"/>
      <c r="L207" s="68"/>
      <c r="M207" s="66"/>
      <c r="N207" s="149"/>
    </row>
    <row r="208" spans="1:16" s="16" customFormat="1" x14ac:dyDescent="0.2">
      <c r="A208" s="111" t="s">
        <v>26</v>
      </c>
      <c r="B208" s="111"/>
      <c r="C208" s="31"/>
      <c r="D208" s="174">
        <f>+$D$34</f>
        <v>2012</v>
      </c>
      <c r="E208" s="72"/>
      <c r="F208" s="73">
        <f>+$F$34</f>
        <v>2011</v>
      </c>
      <c r="G208" s="74"/>
      <c r="H208" s="174">
        <f>+$D$34</f>
        <v>2012</v>
      </c>
      <c r="I208" s="72"/>
      <c r="J208" s="73">
        <f>+$F$34</f>
        <v>2011</v>
      </c>
      <c r="K208" s="126"/>
      <c r="L208" s="1"/>
      <c r="M208" s="1"/>
      <c r="N208" s="149"/>
    </row>
    <row r="209" spans="1:16" s="16" customFormat="1" x14ac:dyDescent="0.2">
      <c r="A209" s="112"/>
      <c r="B209" s="112"/>
      <c r="C209" s="31"/>
      <c r="D209" s="76" t="s">
        <v>28</v>
      </c>
      <c r="E209" s="76"/>
      <c r="F209" s="76"/>
      <c r="G209" s="76"/>
      <c r="H209" s="76"/>
      <c r="I209" s="76"/>
      <c r="J209" s="76"/>
      <c r="K209" s="77"/>
      <c r="L209" s="77"/>
      <c r="M209" s="150"/>
      <c r="N209" s="15"/>
    </row>
    <row r="210" spans="1:16" s="16" customFormat="1" x14ac:dyDescent="0.2">
      <c r="A210" s="31" t="s">
        <v>123</v>
      </c>
      <c r="B210" s="31"/>
      <c r="C210" s="31"/>
      <c r="D210" s="52"/>
      <c r="H210" s="52"/>
      <c r="K210" s="10"/>
      <c r="M210" s="149"/>
      <c r="N210" s="15"/>
    </row>
    <row r="211" spans="1:16" s="16" customFormat="1" x14ac:dyDescent="0.2">
      <c r="A211" s="31"/>
      <c r="B211" s="31" t="s">
        <v>124</v>
      </c>
      <c r="C211" s="31"/>
      <c r="D211" s="181">
        <f>+H211+4625</f>
        <v>-410</v>
      </c>
      <c r="E211" s="13"/>
      <c r="F211" s="13">
        <v>809</v>
      </c>
      <c r="G211" s="13"/>
      <c r="H211" s="181">
        <v>-5035</v>
      </c>
      <c r="I211" s="13"/>
      <c r="J211" s="13">
        <v>-12152</v>
      </c>
      <c r="K211" s="9"/>
      <c r="L211" s="13"/>
      <c r="M211" s="7"/>
      <c r="N211" s="15"/>
    </row>
    <row r="212" spans="1:16" s="16" customFormat="1" ht="25.5" x14ac:dyDescent="0.2">
      <c r="A212" s="31"/>
      <c r="B212" s="151" t="s">
        <v>125</v>
      </c>
      <c r="C212" s="31"/>
      <c r="D212" s="182">
        <f>+H212-9904</f>
        <v>2658</v>
      </c>
      <c r="E212" s="14"/>
      <c r="F212" s="14">
        <v>3665</v>
      </c>
      <c r="G212" s="14"/>
      <c r="H212" s="182">
        <v>12562</v>
      </c>
      <c r="I212" s="14"/>
      <c r="J212" s="14">
        <v>14734</v>
      </c>
      <c r="K212" s="10"/>
      <c r="L212" s="14"/>
      <c r="M212" s="6"/>
      <c r="N212" s="15"/>
    </row>
    <row r="213" spans="1:16" s="16" customFormat="1" x14ac:dyDescent="0.2">
      <c r="A213" s="91"/>
      <c r="B213" s="91" t="s">
        <v>126</v>
      </c>
      <c r="C213" s="31"/>
      <c r="D213" s="187">
        <f>SUM(D211:D212)</f>
        <v>2248</v>
      </c>
      <c r="E213" s="152"/>
      <c r="F213" s="105">
        <f>SUM(F211:F212)</f>
        <v>4474</v>
      </c>
      <c r="G213" s="8"/>
      <c r="H213" s="187">
        <f>SUM(H211:H212)</f>
        <v>7527</v>
      </c>
      <c r="I213" s="152"/>
      <c r="J213" s="105">
        <f>SUM(J211:J212)</f>
        <v>2582</v>
      </c>
      <c r="K213" s="18"/>
      <c r="L213" s="8"/>
      <c r="M213" s="8"/>
      <c r="N213" s="15"/>
    </row>
    <row r="214" spans="1:16" s="16" customFormat="1" x14ac:dyDescent="0.2">
      <c r="A214" s="125"/>
      <c r="B214" s="31"/>
      <c r="C214" s="56"/>
      <c r="D214" s="15"/>
      <c r="E214" s="149"/>
      <c r="F214" s="17"/>
      <c r="G214" s="17"/>
      <c r="H214" s="15"/>
      <c r="I214" s="149"/>
      <c r="J214" s="17"/>
      <c r="K214" s="153"/>
      <c r="L214" s="15"/>
      <c r="M214" s="149"/>
      <c r="N214" s="15"/>
    </row>
    <row r="215" spans="1:16" s="16" customFormat="1" x14ac:dyDescent="0.2">
      <c r="A215" s="31" t="s">
        <v>127</v>
      </c>
      <c r="B215" s="31"/>
      <c r="C215" s="31"/>
      <c r="F215" s="24"/>
      <c r="G215" s="24"/>
      <c r="J215" s="24"/>
      <c r="K215" s="10"/>
      <c r="M215" s="149"/>
      <c r="N215" s="15"/>
    </row>
    <row r="216" spans="1:16" s="16" customFormat="1" x14ac:dyDescent="0.2">
      <c r="A216" s="31"/>
      <c r="B216" s="31" t="s">
        <v>124</v>
      </c>
      <c r="C216" s="31"/>
      <c r="D216" s="181">
        <f>+H216-2265</f>
        <v>-1270</v>
      </c>
      <c r="E216" s="13"/>
      <c r="F216" s="13">
        <v>-1631</v>
      </c>
      <c r="G216" s="13"/>
      <c r="H216" s="181">
        <v>995</v>
      </c>
      <c r="I216" s="13"/>
      <c r="J216" s="13">
        <v>-11404</v>
      </c>
      <c r="K216" s="9"/>
      <c r="L216" s="7"/>
      <c r="M216" s="7"/>
      <c r="N216" s="15"/>
    </row>
    <row r="217" spans="1:16" s="16" customFormat="1" ht="25.5" x14ac:dyDescent="0.2">
      <c r="A217" s="31"/>
      <c r="B217" s="151" t="s">
        <v>128</v>
      </c>
      <c r="C217" s="31"/>
      <c r="D217" s="182">
        <f>+H217+1587</f>
        <v>662</v>
      </c>
      <c r="E217" s="14"/>
      <c r="F217" s="14">
        <v>9238</v>
      </c>
      <c r="G217" s="14"/>
      <c r="H217" s="182">
        <f>-1587+80+582</f>
        <v>-925</v>
      </c>
      <c r="I217" s="14"/>
      <c r="J217" s="14">
        <v>-1418</v>
      </c>
      <c r="K217" s="10"/>
      <c r="L217" s="6"/>
      <c r="M217" s="6"/>
      <c r="N217" s="15"/>
    </row>
    <row r="218" spans="1:16" s="16" customFormat="1" x14ac:dyDescent="0.2">
      <c r="A218" s="91"/>
      <c r="B218" s="91" t="s">
        <v>129</v>
      </c>
      <c r="C218" s="31"/>
      <c r="D218" s="187">
        <f>SUM(D216:D217)</f>
        <v>-608</v>
      </c>
      <c r="E218" s="152"/>
      <c r="F218" s="105">
        <f>SUM(F216:F217)</f>
        <v>7607</v>
      </c>
      <c r="G218" s="8"/>
      <c r="H218" s="187">
        <f>SUM(H216:H217)</f>
        <v>70</v>
      </c>
      <c r="I218" s="152"/>
      <c r="J218" s="105">
        <f>SUM(J216:J217)</f>
        <v>-12822</v>
      </c>
      <c r="K218" s="18"/>
      <c r="L218" s="8"/>
      <c r="M218" s="8"/>
      <c r="N218" s="15"/>
    </row>
    <row r="219" spans="1:16" s="16" customFormat="1" x14ac:dyDescent="0.2">
      <c r="A219" s="56"/>
      <c r="B219" s="56"/>
      <c r="C219" s="31"/>
      <c r="D219" s="154"/>
      <c r="E219" s="155"/>
      <c r="F219" s="154"/>
      <c r="G219" s="154"/>
      <c r="H219" s="154"/>
      <c r="I219" s="154"/>
      <c r="J219" s="154"/>
      <c r="K219" s="9"/>
      <c r="L219" s="8"/>
      <c r="M219" s="149"/>
      <c r="N219" s="8"/>
    </row>
    <row r="220" spans="1:16" s="16" customFormat="1" ht="15" x14ac:dyDescent="0.25">
      <c r="A220" s="156" t="s">
        <v>130</v>
      </c>
      <c r="B220" s="31"/>
      <c r="C220" s="31"/>
      <c r="D220" s="117"/>
      <c r="E220" s="14"/>
      <c r="F220" s="14"/>
      <c r="G220" s="14"/>
      <c r="H220" s="14"/>
      <c r="I220" s="6"/>
      <c r="J220" s="14"/>
      <c r="K220" s="117"/>
      <c r="L220" s="14"/>
      <c r="M220" s="14"/>
      <c r="N220" s="14"/>
      <c r="O220" s="14"/>
      <c r="P220" s="14"/>
    </row>
    <row r="221" spans="1:16" s="16" customFormat="1" ht="13.5" thickBot="1" x14ac:dyDescent="0.25">
      <c r="A221" s="54" t="s">
        <v>131</v>
      </c>
      <c r="B221" s="54"/>
      <c r="C221" s="54"/>
      <c r="D221" s="122"/>
      <c r="E221" s="122"/>
      <c r="F221" s="122"/>
      <c r="G221" s="122"/>
      <c r="H221" s="6"/>
      <c r="I221" s="6"/>
      <c r="J221" s="6"/>
      <c r="K221" s="10"/>
      <c r="L221" s="6"/>
      <c r="M221" s="6"/>
      <c r="N221" s="6"/>
    </row>
    <row r="222" spans="1:16" s="16" customFormat="1" x14ac:dyDescent="0.2">
      <c r="A222" s="31"/>
      <c r="B222" s="31"/>
      <c r="C222" s="31"/>
      <c r="D222" s="65" t="str">
        <f>+$D$33</f>
        <v>December 31,</v>
      </c>
      <c r="E222" s="65"/>
      <c r="F222" s="65"/>
      <c r="G222" s="66"/>
      <c r="H222" s="68"/>
      <c r="I222" s="68"/>
      <c r="J222" s="56"/>
      <c r="K222" s="24"/>
      <c r="M222" s="31"/>
      <c r="N222" s="31"/>
    </row>
    <row r="223" spans="1:16" s="16" customFormat="1" x14ac:dyDescent="0.2">
      <c r="A223" s="111" t="s">
        <v>26</v>
      </c>
      <c r="B223" s="111"/>
      <c r="C223" s="31"/>
      <c r="D223" s="174">
        <f>+$D$34</f>
        <v>2012</v>
      </c>
      <c r="E223" s="72"/>
      <c r="F223" s="73">
        <f>+$F$34</f>
        <v>2011</v>
      </c>
      <c r="G223" s="74"/>
      <c r="H223" s="1"/>
      <c r="I223" s="74"/>
      <c r="J223" s="56"/>
      <c r="K223" s="24"/>
      <c r="M223" s="31"/>
      <c r="N223" s="31"/>
    </row>
    <row r="224" spans="1:16" s="16" customFormat="1" x14ac:dyDescent="0.2">
      <c r="A224" s="112"/>
      <c r="B224" s="112"/>
      <c r="C224" s="31"/>
      <c r="D224" s="134" t="s">
        <v>28</v>
      </c>
      <c r="E224" s="134"/>
      <c r="F224" s="134"/>
      <c r="G224" s="135"/>
      <c r="H224" s="135"/>
      <c r="I224" s="56"/>
      <c r="J224" s="56"/>
      <c r="K224" s="53"/>
      <c r="N224" s="31"/>
    </row>
    <row r="225" spans="1:16" s="16" customFormat="1" x14ac:dyDescent="0.2">
      <c r="A225" s="31"/>
      <c r="B225" s="31" t="s">
        <v>132</v>
      </c>
      <c r="C225" s="31"/>
      <c r="D225" s="181">
        <v>390309</v>
      </c>
      <c r="E225" s="117"/>
      <c r="F225" s="157">
        <v>424734</v>
      </c>
      <c r="G225" s="157"/>
      <c r="H225" s="158"/>
      <c r="I225" s="159"/>
      <c r="J225" s="56"/>
      <c r="K225" s="24"/>
      <c r="M225" s="31"/>
      <c r="N225" s="31"/>
    </row>
    <row r="226" spans="1:16" s="16" customFormat="1" x14ac:dyDescent="0.2">
      <c r="A226" s="31"/>
      <c r="B226" s="31" t="s">
        <v>133</v>
      </c>
      <c r="C226" s="31"/>
      <c r="D226" s="182">
        <v>92315</v>
      </c>
      <c r="E226" s="117"/>
      <c r="F226" s="14">
        <v>93656</v>
      </c>
      <c r="G226" s="14"/>
      <c r="H226" s="6"/>
      <c r="I226" s="159"/>
      <c r="J226" s="56"/>
      <c r="K226" s="24"/>
      <c r="M226" s="31"/>
      <c r="N226" s="31"/>
    </row>
    <row r="227" spans="1:16" s="16" customFormat="1" x14ac:dyDescent="0.2">
      <c r="A227" s="31"/>
      <c r="B227" s="31" t="s">
        <v>134</v>
      </c>
      <c r="C227" s="31"/>
      <c r="D227" s="182">
        <v>3368</v>
      </c>
      <c r="E227" s="117"/>
      <c r="F227" s="14">
        <v>41918</v>
      </c>
      <c r="G227" s="14"/>
      <c r="H227" s="6"/>
      <c r="I227" s="159"/>
      <c r="J227" s="56"/>
      <c r="K227" s="24"/>
      <c r="M227" s="31"/>
      <c r="N227" s="31"/>
    </row>
    <row r="228" spans="1:16" s="16" customFormat="1" x14ac:dyDescent="0.2">
      <c r="A228" s="31"/>
      <c r="B228" s="31" t="s">
        <v>135</v>
      </c>
      <c r="C228" s="31"/>
      <c r="D228" s="182">
        <v>-904</v>
      </c>
      <c r="E228" s="117"/>
      <c r="F228" s="14">
        <v>-183011</v>
      </c>
      <c r="G228" s="14"/>
      <c r="H228" s="6"/>
      <c r="I228" s="159"/>
      <c r="J228" s="56"/>
      <c r="K228" s="24"/>
      <c r="M228" s="31"/>
      <c r="N228" s="31"/>
    </row>
    <row r="229" spans="1:16" s="16" customFormat="1" x14ac:dyDescent="0.2">
      <c r="A229" s="31"/>
      <c r="B229" s="31" t="s">
        <v>136</v>
      </c>
      <c r="C229" s="31"/>
      <c r="D229" s="182">
        <v>-105</v>
      </c>
      <c r="E229" s="117"/>
      <c r="F229" s="14">
        <v>-156</v>
      </c>
      <c r="G229" s="14"/>
      <c r="H229" s="6"/>
      <c r="I229" s="159"/>
      <c r="J229" s="56"/>
      <c r="K229" s="24"/>
      <c r="M229" s="31"/>
      <c r="N229" s="31"/>
    </row>
    <row r="230" spans="1:16" s="16" customFormat="1" x14ac:dyDescent="0.2">
      <c r="A230" s="31"/>
      <c r="B230" s="31" t="s">
        <v>137</v>
      </c>
      <c r="C230" s="31"/>
      <c r="D230" s="182">
        <v>-915808</v>
      </c>
      <c r="E230" s="117"/>
      <c r="F230" s="14">
        <v>-753414</v>
      </c>
      <c r="G230" s="14"/>
      <c r="H230" s="6"/>
      <c r="I230" s="159"/>
      <c r="J230" s="56"/>
      <c r="K230" s="24"/>
      <c r="M230" s="31"/>
      <c r="N230" s="31"/>
    </row>
    <row r="231" spans="1:16" s="16" customFormat="1" x14ac:dyDescent="0.2">
      <c r="A231" s="31"/>
      <c r="B231" s="31" t="s">
        <v>138</v>
      </c>
      <c r="C231" s="31"/>
      <c r="D231" s="182">
        <v>-4725</v>
      </c>
      <c r="E231" s="117"/>
      <c r="F231" s="14">
        <v>-17905</v>
      </c>
      <c r="G231" s="14"/>
      <c r="H231" s="6"/>
      <c r="I231" s="159"/>
      <c r="J231" s="56"/>
      <c r="K231" s="24"/>
      <c r="M231" s="31"/>
      <c r="N231" s="31"/>
    </row>
    <row r="232" spans="1:16" s="16" customFormat="1" x14ac:dyDescent="0.2">
      <c r="A232" s="91"/>
      <c r="B232" s="91" t="s">
        <v>57</v>
      </c>
      <c r="C232" s="31"/>
      <c r="D232" s="187">
        <f>SUM(D225:D231)</f>
        <v>-435550</v>
      </c>
      <c r="E232" s="14"/>
      <c r="F232" s="105">
        <f>SUM(F225:F231)</f>
        <v>-394178</v>
      </c>
      <c r="G232" s="8"/>
      <c r="H232" s="8"/>
      <c r="I232" s="159"/>
      <c r="J232" s="56"/>
      <c r="K232" s="24"/>
      <c r="M232" s="31"/>
      <c r="N232" s="31"/>
    </row>
    <row r="233" spans="1:16" s="16" customFormat="1" x14ac:dyDescent="0.2">
      <c r="A233" s="56"/>
      <c r="B233" s="56"/>
      <c r="C233" s="31"/>
      <c r="D233" s="154"/>
      <c r="E233" s="14"/>
      <c r="F233" s="8"/>
      <c r="G233" s="8"/>
      <c r="H233" s="8"/>
      <c r="I233" s="8"/>
      <c r="J233" s="6"/>
      <c r="K233" s="18"/>
      <c r="L233" s="159"/>
      <c r="M233" s="56"/>
    </row>
    <row r="234" spans="1:16" s="16" customFormat="1" x14ac:dyDescent="0.2">
      <c r="A234" s="56"/>
      <c r="B234" s="56"/>
      <c r="C234" s="31"/>
      <c r="D234" s="8"/>
      <c r="E234" s="14"/>
      <c r="F234" s="8"/>
      <c r="G234" s="8"/>
      <c r="H234" s="8"/>
      <c r="I234" s="8"/>
      <c r="J234" s="8"/>
      <c r="K234" s="18"/>
      <c r="L234" s="6"/>
      <c r="M234" s="8"/>
      <c r="N234" s="159"/>
      <c r="O234" s="14"/>
    </row>
    <row r="235" spans="1:16" s="16" customFormat="1" ht="15" x14ac:dyDescent="0.25">
      <c r="A235" s="156" t="s">
        <v>139</v>
      </c>
      <c r="B235" s="56"/>
      <c r="C235" s="31"/>
      <c r="D235" s="129"/>
      <c r="E235" s="31"/>
      <c r="F235" s="13"/>
      <c r="G235" s="13"/>
      <c r="H235" s="13"/>
      <c r="I235" s="7"/>
      <c r="J235" s="13"/>
      <c r="K235" s="13"/>
      <c r="L235" s="13"/>
      <c r="M235" s="13"/>
      <c r="N235" s="31"/>
      <c r="O235" s="31"/>
      <c r="P235" s="23"/>
    </row>
    <row r="236" spans="1:16" s="16" customFormat="1" ht="13.5" thickBot="1" x14ac:dyDescent="0.25">
      <c r="A236" s="54" t="s">
        <v>140</v>
      </c>
      <c r="B236" s="54"/>
      <c r="C236" s="54"/>
      <c r="D236" s="146"/>
      <c r="E236" s="122"/>
      <c r="F236" s="122"/>
      <c r="G236" s="122"/>
      <c r="H236" s="122"/>
      <c r="I236" s="6"/>
      <c r="J236" s="146"/>
      <c r="K236" s="160"/>
      <c r="L236" s="149"/>
      <c r="M236" s="15"/>
      <c r="N236" s="15"/>
    </row>
    <row r="237" spans="1:16" s="16" customFormat="1" x14ac:dyDescent="0.2">
      <c r="A237" s="56"/>
      <c r="B237" s="56"/>
      <c r="C237" s="56"/>
      <c r="D237" s="59" t="s">
        <v>23</v>
      </c>
      <c r="E237" s="59"/>
      <c r="F237" s="59"/>
      <c r="G237" s="60"/>
      <c r="H237" s="59" t="str">
        <f>$H$32</f>
        <v>Year ended</v>
      </c>
      <c r="I237" s="59"/>
      <c r="J237" s="59"/>
      <c r="K237" s="149"/>
      <c r="L237" s="62"/>
      <c r="M237" s="15"/>
      <c r="N237" s="15"/>
    </row>
    <row r="238" spans="1:16" s="16" customFormat="1" x14ac:dyDescent="0.2">
      <c r="A238" s="31"/>
      <c r="B238" s="31"/>
      <c r="C238" s="31"/>
      <c r="D238" s="65" t="str">
        <f>+$D$33</f>
        <v>December 31,</v>
      </c>
      <c r="E238" s="65"/>
      <c r="F238" s="65"/>
      <c r="G238" s="66"/>
      <c r="H238" s="65" t="str">
        <f>+$D$33</f>
        <v>December 31,</v>
      </c>
      <c r="I238" s="65"/>
      <c r="J238" s="65"/>
      <c r="K238" s="149"/>
      <c r="L238" s="68"/>
      <c r="M238" s="15"/>
      <c r="N238" s="15"/>
    </row>
    <row r="239" spans="1:16" s="16" customFormat="1" x14ac:dyDescent="0.2">
      <c r="A239" s="111" t="s">
        <v>26</v>
      </c>
      <c r="B239" s="111"/>
      <c r="C239" s="31"/>
      <c r="D239" s="174">
        <f>+$D$34</f>
        <v>2012</v>
      </c>
      <c r="E239" s="72"/>
      <c r="F239" s="73">
        <f>+$F$34</f>
        <v>2011</v>
      </c>
      <c r="G239" s="74"/>
      <c r="H239" s="174">
        <f>+$D$34</f>
        <v>2012</v>
      </c>
      <c r="I239" s="72"/>
      <c r="J239" s="73">
        <f>+$F$34</f>
        <v>2011</v>
      </c>
      <c r="K239" s="149"/>
      <c r="L239" s="1"/>
      <c r="M239" s="15"/>
      <c r="N239" s="15"/>
    </row>
    <row r="240" spans="1:16" s="16" customFormat="1" x14ac:dyDescent="0.2">
      <c r="A240" s="112"/>
      <c r="B240" s="112"/>
      <c r="C240" s="31"/>
      <c r="D240" s="76" t="s">
        <v>28</v>
      </c>
      <c r="E240" s="76"/>
      <c r="F240" s="76"/>
      <c r="G240" s="76"/>
      <c r="H240" s="76"/>
      <c r="I240" s="76"/>
      <c r="J240" s="76"/>
      <c r="K240" s="77"/>
      <c r="L240" s="77"/>
      <c r="M240" s="15"/>
      <c r="N240" s="15"/>
    </row>
    <row r="241" spans="1:17" s="16" customFormat="1" x14ac:dyDescent="0.2">
      <c r="B241" s="48" t="s">
        <v>141</v>
      </c>
      <c r="C241" s="31"/>
      <c r="D241" s="181">
        <v>40144</v>
      </c>
      <c r="E241" s="13"/>
      <c r="F241" s="13">
        <v>5705</v>
      </c>
      <c r="G241" s="13"/>
      <c r="H241" s="181">
        <v>185539</v>
      </c>
      <c r="I241" s="13"/>
      <c r="J241" s="13">
        <v>35058</v>
      </c>
      <c r="K241" s="149"/>
      <c r="L241" s="7"/>
      <c r="M241" s="15"/>
      <c r="N241" s="15"/>
    </row>
    <row r="242" spans="1:17" s="16" customFormat="1" x14ac:dyDescent="0.2">
      <c r="B242" s="31" t="s">
        <v>142</v>
      </c>
      <c r="C242" s="31"/>
      <c r="D242" s="182">
        <v>0</v>
      </c>
      <c r="E242" s="13"/>
      <c r="F242" s="14">
        <v>167</v>
      </c>
      <c r="G242" s="14"/>
      <c r="H242" s="182">
        <v>-2</v>
      </c>
      <c r="I242" s="13"/>
      <c r="J242" s="14">
        <f>1367</f>
        <v>1367</v>
      </c>
      <c r="K242" s="149"/>
      <c r="L242" s="6"/>
      <c r="M242" s="15"/>
      <c r="N242" s="15"/>
    </row>
    <row r="243" spans="1:17" s="16" customFormat="1" x14ac:dyDescent="0.2">
      <c r="A243" s="91"/>
      <c r="B243" s="91" t="s">
        <v>143</v>
      </c>
      <c r="C243" s="31"/>
      <c r="D243" s="187">
        <f>+D241-D242</f>
        <v>40144</v>
      </c>
      <c r="E243" s="152"/>
      <c r="F243" s="105">
        <f>+F241-F242</f>
        <v>5538</v>
      </c>
      <c r="G243" s="8"/>
      <c r="H243" s="187">
        <f>+H241-H242</f>
        <v>185541</v>
      </c>
      <c r="I243" s="152"/>
      <c r="J243" s="105">
        <f>+J241-J242</f>
        <v>33691</v>
      </c>
      <c r="K243" s="149"/>
      <c r="L243" s="8"/>
      <c r="M243" s="15"/>
      <c r="N243" s="15"/>
    </row>
    <row r="244" spans="1:17" s="16" customFormat="1" x14ac:dyDescent="0.2">
      <c r="A244" s="125"/>
      <c r="B244" s="31"/>
      <c r="C244" s="56"/>
      <c r="D244" s="15"/>
      <c r="E244" s="149"/>
      <c r="F244" s="15"/>
      <c r="G244" s="15"/>
      <c r="H244" s="15"/>
      <c r="I244" s="149"/>
      <c r="J244" s="15"/>
      <c r="K244" s="149"/>
      <c r="L244" s="17"/>
      <c r="M244" s="15"/>
      <c r="N244" s="15"/>
    </row>
    <row r="245" spans="1:17" s="16" customFormat="1" ht="12" hidden="1" customHeight="1" x14ac:dyDescent="0.2">
      <c r="B245" s="31" t="s">
        <v>144</v>
      </c>
      <c r="C245" s="31"/>
      <c r="D245" s="14">
        <v>0</v>
      </c>
      <c r="E245" s="14"/>
      <c r="F245" s="14">
        <v>0</v>
      </c>
      <c r="G245" s="14"/>
      <c r="H245" s="14">
        <v>0</v>
      </c>
      <c r="I245" s="14"/>
      <c r="J245" s="14">
        <v>0</v>
      </c>
      <c r="K245" s="149"/>
      <c r="L245" s="14">
        <v>0</v>
      </c>
      <c r="N245" s="15"/>
    </row>
    <row r="246" spans="1:17" s="16" customFormat="1" hidden="1" x14ac:dyDescent="0.2">
      <c r="A246" s="91"/>
      <c r="B246" s="91" t="s">
        <v>145</v>
      </c>
      <c r="C246" s="31"/>
      <c r="D246" s="105">
        <f>D243+D245</f>
        <v>40144</v>
      </c>
      <c r="E246" s="152"/>
      <c r="F246" s="105">
        <f>F243+F245</f>
        <v>5538</v>
      </c>
      <c r="G246" s="8"/>
      <c r="H246" s="105">
        <f>H243+H245</f>
        <v>185541</v>
      </c>
      <c r="I246" s="152"/>
      <c r="J246" s="105">
        <f>J243+J245</f>
        <v>33691</v>
      </c>
      <c r="K246" s="149"/>
      <c r="L246" s="8"/>
      <c r="M246" s="15"/>
      <c r="N246" s="15"/>
    </row>
    <row r="247" spans="1:17" s="16" customFormat="1" x14ac:dyDescent="0.2">
      <c r="A247" s="56"/>
      <c r="B247" s="56"/>
      <c r="C247" s="31"/>
      <c r="D247" s="8"/>
      <c r="E247" s="152"/>
      <c r="F247" s="154"/>
      <c r="G247" s="154"/>
      <c r="H247" s="8"/>
      <c r="I247" s="152"/>
      <c r="J247" s="154"/>
      <c r="K247" s="149"/>
      <c r="L247" s="18"/>
      <c r="M247" s="15"/>
      <c r="N247" s="15"/>
    </row>
    <row r="248" spans="1:17" s="162" customFormat="1" x14ac:dyDescent="0.2">
      <c r="A248" s="161" t="s">
        <v>146</v>
      </c>
      <c r="C248" s="161"/>
      <c r="D248" s="19"/>
      <c r="E248" s="161"/>
      <c r="F248" s="163"/>
      <c r="G248" s="163"/>
      <c r="H248" s="19"/>
      <c r="I248" s="161"/>
      <c r="J248" s="163"/>
      <c r="K248" s="164"/>
      <c r="L248" s="19"/>
      <c r="M248" s="164"/>
      <c r="N248" s="20"/>
    </row>
    <row r="249" spans="1:17" s="162" customFormat="1" x14ac:dyDescent="0.2">
      <c r="B249" s="165" t="s">
        <v>147</v>
      </c>
      <c r="C249" s="161"/>
      <c r="D249" s="190">
        <f>D243*1000/D252</f>
        <v>0.18523896216032301</v>
      </c>
      <c r="E249" s="20"/>
      <c r="F249" s="20">
        <f>F243*1000/F252</f>
        <v>2.551738749392839E-2</v>
      </c>
      <c r="G249" s="20"/>
      <c r="H249" s="190">
        <f>H243*1000/H252</f>
        <v>0.85647003213476336</v>
      </c>
      <c r="I249" s="20"/>
      <c r="J249" s="20">
        <f>J243*1000/J252</f>
        <v>0.15508749257372073</v>
      </c>
      <c r="K249" s="20"/>
      <c r="L249" s="20"/>
    </row>
    <row r="250" spans="1:17" s="162" customFormat="1" x14ac:dyDescent="0.2">
      <c r="B250" s="165" t="s">
        <v>148</v>
      </c>
      <c r="C250" s="161"/>
      <c r="D250" s="190">
        <f>D246*1000/D254</f>
        <v>0.18441301201381133</v>
      </c>
      <c r="E250" s="166"/>
      <c r="F250" s="166">
        <f>F246*1000/F254</f>
        <v>2.5455740960909082E-2</v>
      </c>
      <c r="G250" s="166"/>
      <c r="H250" s="190">
        <f>H246*1000/H254</f>
        <v>0.8531878386596925</v>
      </c>
      <c r="I250" s="166"/>
      <c r="J250" s="166">
        <f>J246*1000/J254</f>
        <v>0.15446245687311788</v>
      </c>
      <c r="K250" s="166"/>
      <c r="L250" s="20"/>
    </row>
    <row r="251" spans="1:17" s="162" customFormat="1" x14ac:dyDescent="0.2">
      <c r="A251" s="167"/>
      <c r="B251" s="167"/>
      <c r="C251" s="161"/>
      <c r="D251" s="190"/>
      <c r="E251" s="20"/>
      <c r="F251" s="20"/>
      <c r="G251" s="20"/>
      <c r="H251" s="190"/>
      <c r="I251" s="20"/>
      <c r="J251" s="20"/>
      <c r="K251" s="20"/>
      <c r="L251" s="20"/>
    </row>
    <row r="252" spans="1:17" s="162" customFormat="1" x14ac:dyDescent="0.2">
      <c r="A252" s="168"/>
      <c r="B252" s="168" t="s">
        <v>149</v>
      </c>
      <c r="C252" s="140"/>
      <c r="D252" s="186">
        <v>216714667</v>
      </c>
      <c r="E252" s="169"/>
      <c r="F252" s="6">
        <v>217028487</v>
      </c>
      <c r="G252" s="6"/>
      <c r="H252" s="191">
        <v>216634550</v>
      </c>
      <c r="I252" s="169"/>
      <c r="J252" s="6">
        <v>217238666</v>
      </c>
      <c r="K252" s="6"/>
      <c r="L252" s="6"/>
    </row>
    <row r="253" spans="1:17" s="162" customFormat="1" x14ac:dyDescent="0.2">
      <c r="A253" s="168"/>
      <c r="B253" s="168" t="s">
        <v>150</v>
      </c>
      <c r="C253" s="140"/>
      <c r="D253" s="186">
        <v>970623</v>
      </c>
      <c r="E253" s="169"/>
      <c r="F253" s="6">
        <v>525581</v>
      </c>
      <c r="G253" s="6"/>
      <c r="H253" s="186">
        <v>833388</v>
      </c>
      <c r="I253" s="169"/>
      <c r="J253" s="6">
        <v>879061</v>
      </c>
      <c r="K253" s="6"/>
      <c r="L253" s="6"/>
    </row>
    <row r="254" spans="1:17" s="162" customFormat="1" x14ac:dyDescent="0.2">
      <c r="A254" s="170"/>
      <c r="B254" s="170" t="s">
        <v>151</v>
      </c>
      <c r="C254" s="91"/>
      <c r="D254" s="184">
        <f>SUM(D252:D253)</f>
        <v>217685290</v>
      </c>
      <c r="E254" s="6"/>
      <c r="F254" s="102">
        <f>SUM(F252:F253)</f>
        <v>217554068</v>
      </c>
      <c r="G254" s="6"/>
      <c r="H254" s="184">
        <f>SUM(H252:H253)</f>
        <v>217467938</v>
      </c>
      <c r="I254" s="6"/>
      <c r="J254" s="102">
        <f>SUM(J252:J253)</f>
        <v>218117727</v>
      </c>
      <c r="K254" s="6"/>
      <c r="L254" s="6"/>
    </row>
    <row r="255" spans="1:17" s="171" customFormat="1" x14ac:dyDescent="0.2">
      <c r="A255" s="48" t="s">
        <v>152</v>
      </c>
      <c r="B255" s="31"/>
      <c r="C255" s="31"/>
      <c r="D255" s="31"/>
      <c r="E255" s="31"/>
      <c r="F255" s="31"/>
      <c r="G255" s="31"/>
      <c r="H255" s="31"/>
      <c r="I255" s="56"/>
      <c r="J255" s="31"/>
      <c r="K255" s="31"/>
      <c r="L255" s="31"/>
      <c r="M255" s="31"/>
      <c r="N255" s="31"/>
      <c r="O255" s="31"/>
      <c r="P255" s="159"/>
    </row>
    <row r="256" spans="1:17" s="171" customFormat="1" x14ac:dyDescent="0.2">
      <c r="A256" s="48" t="s">
        <v>153</v>
      </c>
      <c r="B256" s="31"/>
      <c r="C256" s="31"/>
      <c r="D256" s="31"/>
      <c r="E256" s="31"/>
      <c r="F256" s="31"/>
      <c r="G256" s="31"/>
      <c r="H256" s="31"/>
      <c r="I256" s="56"/>
      <c r="J256" s="31"/>
      <c r="K256" s="31"/>
      <c r="L256" s="31"/>
      <c r="M256" s="31"/>
      <c r="N256" s="31"/>
      <c r="O256" s="31"/>
      <c r="P256" s="31"/>
      <c r="Q256" s="159"/>
    </row>
    <row r="257" spans="1:17" s="171" customFormat="1" x14ac:dyDescent="0.2">
      <c r="A257" s="31"/>
      <c r="B257" s="31"/>
      <c r="C257" s="31"/>
      <c r="D257" s="31"/>
      <c r="E257" s="31"/>
      <c r="F257" s="31"/>
      <c r="G257" s="31"/>
      <c r="H257" s="31"/>
      <c r="I257" s="56"/>
      <c r="J257" s="31"/>
      <c r="K257" s="52"/>
      <c r="L257" s="31"/>
      <c r="M257" s="31"/>
      <c r="N257" s="31"/>
      <c r="O257" s="31"/>
      <c r="P257" s="31"/>
      <c r="Q257" s="159"/>
    </row>
    <row r="259" spans="1:17" ht="15" x14ac:dyDescent="0.25">
      <c r="A259" s="156" t="s">
        <v>154</v>
      </c>
    </row>
    <row r="260" spans="1:17" ht="13.5" thickBot="1" x14ac:dyDescent="0.25">
      <c r="A260" s="54" t="s">
        <v>155</v>
      </c>
      <c r="B260" s="54"/>
      <c r="C260" s="54"/>
      <c r="D260" s="122"/>
      <c r="E260" s="122"/>
      <c r="F260" s="122"/>
      <c r="G260" s="122"/>
      <c r="H260" s="6"/>
    </row>
    <row r="261" spans="1:17" x14ac:dyDescent="0.2">
      <c r="A261" s="111" t="s">
        <v>26</v>
      </c>
      <c r="B261" s="82"/>
      <c r="D261" s="65" t="str">
        <f>+$D$33</f>
        <v>December 31,</v>
      </c>
      <c r="E261" s="65"/>
      <c r="F261" s="65"/>
      <c r="G261" s="66"/>
      <c r="H261" s="68"/>
    </row>
    <row r="262" spans="1:17" x14ac:dyDescent="0.2">
      <c r="A262" s="112"/>
      <c r="B262" s="56"/>
      <c r="D262" s="174">
        <f>+$D$34</f>
        <v>2012</v>
      </c>
      <c r="E262" s="72"/>
      <c r="F262" s="73">
        <f>+$F$34</f>
        <v>2011</v>
      </c>
      <c r="G262" s="74"/>
      <c r="H262" s="1"/>
    </row>
    <row r="263" spans="1:17" x14ac:dyDescent="0.2">
      <c r="A263" s="112"/>
      <c r="B263" s="56"/>
      <c r="D263" s="134" t="s">
        <v>28</v>
      </c>
      <c r="E263" s="134"/>
      <c r="F263" s="134"/>
      <c r="G263" s="135"/>
      <c r="H263" s="135"/>
    </row>
    <row r="264" spans="1:17" x14ac:dyDescent="0.2">
      <c r="A264" s="112"/>
      <c r="B264" s="56" t="s">
        <v>156</v>
      </c>
      <c r="D264" s="181">
        <v>4050</v>
      </c>
      <c r="E264" s="172"/>
      <c r="F264" s="13">
        <v>0</v>
      </c>
      <c r="G264" s="172"/>
      <c r="H264" s="7"/>
    </row>
    <row r="265" spans="1:17" x14ac:dyDescent="0.2">
      <c r="A265" s="112"/>
      <c r="B265" s="56" t="s">
        <v>157</v>
      </c>
      <c r="D265" s="182">
        <v>1000</v>
      </c>
      <c r="E265" s="172"/>
      <c r="F265" s="14">
        <v>0</v>
      </c>
      <c r="G265" s="14">
        <v>0</v>
      </c>
      <c r="H265" s="7"/>
    </row>
    <row r="266" spans="1:17" x14ac:dyDescent="0.2">
      <c r="A266" s="56"/>
      <c r="B266" s="49" t="s">
        <v>158</v>
      </c>
      <c r="C266" s="56"/>
      <c r="D266" s="182">
        <v>2400</v>
      </c>
      <c r="E266" s="117"/>
      <c r="F266" s="14">
        <v>0</v>
      </c>
      <c r="G266" s="6"/>
      <c r="H266" s="6"/>
    </row>
    <row r="267" spans="1:17" x14ac:dyDescent="0.2">
      <c r="A267" s="91"/>
      <c r="B267" s="91" t="s">
        <v>57</v>
      </c>
      <c r="D267" s="187">
        <f>SUM(D264:D266)</f>
        <v>7450</v>
      </c>
      <c r="E267" s="117"/>
      <c r="F267" s="105">
        <f>SUM(F265:F266)</f>
        <v>0</v>
      </c>
      <c r="G267" s="8"/>
      <c r="H267" s="8"/>
    </row>
    <row r="270" spans="1:17" ht="15" x14ac:dyDescent="0.25">
      <c r="A270" s="156" t="s">
        <v>159</v>
      </c>
    </row>
    <row r="271" spans="1:17" x14ac:dyDescent="0.2">
      <c r="A271" s="31" t="s">
        <v>160</v>
      </c>
    </row>
    <row r="272" spans="1:17" x14ac:dyDescent="0.2">
      <c r="A272" s="111" t="s">
        <v>26</v>
      </c>
      <c r="B272" s="82"/>
      <c r="D272" s="65" t="str">
        <f>+$D$33</f>
        <v>December 31,</v>
      </c>
      <c r="E272" s="65"/>
      <c r="F272" s="65"/>
      <c r="G272" s="66"/>
      <c r="H272" s="56"/>
      <c r="I272" s="31"/>
    </row>
    <row r="273" spans="1:8" s="31" customFormat="1" x14ac:dyDescent="0.2">
      <c r="A273" s="112"/>
      <c r="B273" s="56"/>
      <c r="D273" s="174">
        <f>+$D$34</f>
        <v>2012</v>
      </c>
      <c r="E273" s="72"/>
      <c r="F273" s="73">
        <f>+$F$34</f>
        <v>2011</v>
      </c>
      <c r="G273" s="74"/>
      <c r="H273" s="56"/>
    </row>
    <row r="274" spans="1:8" s="31" customFormat="1" x14ac:dyDescent="0.2">
      <c r="A274" s="112"/>
      <c r="B274" s="56"/>
      <c r="D274" s="134" t="s">
        <v>28</v>
      </c>
      <c r="E274" s="134"/>
      <c r="F274" s="134"/>
      <c r="G274" s="135"/>
      <c r="H274" s="56"/>
    </row>
    <row r="275" spans="1:8" s="31" customFormat="1" x14ac:dyDescent="0.2">
      <c r="A275" s="56"/>
      <c r="B275" s="49" t="s">
        <v>161</v>
      </c>
      <c r="C275" s="56"/>
      <c r="D275" s="188">
        <v>41510</v>
      </c>
      <c r="E275" s="117"/>
      <c r="F275" s="173">
        <v>0</v>
      </c>
      <c r="G275" s="6"/>
      <c r="H275" s="56"/>
    </row>
    <row r="276" spans="1:8" s="31" customFormat="1" x14ac:dyDescent="0.2">
      <c r="A276" s="91"/>
      <c r="B276" s="91" t="s">
        <v>57</v>
      </c>
      <c r="D276" s="187">
        <f>+D275</f>
        <v>41510</v>
      </c>
      <c r="E276" s="117"/>
      <c r="F276" s="173">
        <f>+F275</f>
        <v>0</v>
      </c>
      <c r="G276" s="8"/>
      <c r="H276" s="56"/>
    </row>
  </sheetData>
  <mergeCells count="74">
    <mergeCell ref="D240:J240"/>
    <mergeCell ref="D261:F261"/>
    <mergeCell ref="D263:F263"/>
    <mergeCell ref="D272:F272"/>
    <mergeCell ref="D274:F274"/>
    <mergeCell ref="D222:F222"/>
    <mergeCell ref="D224:F224"/>
    <mergeCell ref="D237:F237"/>
    <mergeCell ref="H237:J237"/>
    <mergeCell ref="D238:F238"/>
    <mergeCell ref="H238:J238"/>
    <mergeCell ref="D198:J198"/>
    <mergeCell ref="D206:F206"/>
    <mergeCell ref="H206:J206"/>
    <mergeCell ref="D207:F207"/>
    <mergeCell ref="H207:J207"/>
    <mergeCell ref="D209:J209"/>
    <mergeCell ref="D178:F178"/>
    <mergeCell ref="H178:J178"/>
    <mergeCell ref="D180:J180"/>
    <mergeCell ref="D195:F195"/>
    <mergeCell ref="H195:J195"/>
    <mergeCell ref="D196:F196"/>
    <mergeCell ref="H196:J196"/>
    <mergeCell ref="D151:J151"/>
    <mergeCell ref="M151:N151"/>
    <mergeCell ref="D162:F162"/>
    <mergeCell ref="D164:F164"/>
    <mergeCell ref="D177:F177"/>
    <mergeCell ref="H177:J177"/>
    <mergeCell ref="D148:F148"/>
    <mergeCell ref="H148:J148"/>
    <mergeCell ref="M148:N148"/>
    <mergeCell ref="D149:F149"/>
    <mergeCell ref="H149:J149"/>
    <mergeCell ref="M149:N149"/>
    <mergeCell ref="M125:N125"/>
    <mergeCell ref="D134:F134"/>
    <mergeCell ref="H134:J134"/>
    <mergeCell ref="D135:F135"/>
    <mergeCell ref="H135:J135"/>
    <mergeCell ref="D137:J137"/>
    <mergeCell ref="D113:J113"/>
    <mergeCell ref="D122:F122"/>
    <mergeCell ref="H122:J122"/>
    <mergeCell ref="D123:F123"/>
    <mergeCell ref="H123:J123"/>
    <mergeCell ref="D125:J125"/>
    <mergeCell ref="D90:F90"/>
    <mergeCell ref="H90:J90"/>
    <mergeCell ref="D92:J92"/>
    <mergeCell ref="D110:F110"/>
    <mergeCell ref="H110:J110"/>
    <mergeCell ref="D111:F111"/>
    <mergeCell ref="H111:J111"/>
    <mergeCell ref="D78:F78"/>
    <mergeCell ref="H78:J78"/>
    <mergeCell ref="D79:F79"/>
    <mergeCell ref="H79:J79"/>
    <mergeCell ref="D81:J81"/>
    <mergeCell ref="D89:F89"/>
    <mergeCell ref="H89:J89"/>
    <mergeCell ref="D35:J35"/>
    <mergeCell ref="D47:F47"/>
    <mergeCell ref="H47:J47"/>
    <mergeCell ref="D48:F48"/>
    <mergeCell ref="H48:J48"/>
    <mergeCell ref="D50:J50"/>
    <mergeCell ref="A1:N1"/>
    <mergeCell ref="A2:N2"/>
    <mergeCell ref="D32:F32"/>
    <mergeCell ref="H32:J32"/>
    <mergeCell ref="D33:F33"/>
    <mergeCell ref="H33:J33"/>
  </mergeCells>
  <pageMargins left="0.70866141732283472" right="0.70866141732283472" top="0.74803149606299213" bottom="0.74803149606299213" header="0.31496062992125984" footer="0.31496062992125984"/>
  <pageSetup paperSize="9" scale="54" fitToHeight="4" orientation="portrait" verticalDpi="0" r:id="rId1"/>
  <rowBreaks count="3" manualBreakCount="3">
    <brk id="75" max="13" man="1"/>
    <brk id="159" max="13" man="1"/>
    <brk id="2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cp:lastPrinted>2013-02-13T14:26:22Z</cp:lastPrinted>
  <dcterms:created xsi:type="dcterms:W3CDTF">2013-02-13T14:10:27Z</dcterms:created>
  <dcterms:modified xsi:type="dcterms:W3CDTF">2013-02-13T14:26:34Z</dcterms:modified>
</cp:coreProperties>
</file>